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dyTran\Desktop\CIPS\CIPS CODY\"/>
    </mc:Choice>
  </mc:AlternateContent>
  <xr:revisionPtr revIDLastSave="0" documentId="13_ncr:1_{6A7F71F2-1C46-43B4-B0B5-F97767BE25AD}" xr6:coauthVersionLast="47" xr6:coauthVersionMax="47" xr10:uidLastSave="{00000000-0000-0000-0000-000000000000}"/>
  <bookViews>
    <workbookView xWindow="-60" yWindow="-60" windowWidth="28920" windowHeight="15600" xr2:uid="{B36FE920-0874-4EF5-B98F-AD9264A03D69}"/>
  </bookViews>
  <sheets>
    <sheet name="CIPS " sheetId="3" r:id="rId1"/>
    <sheet name="PMS " sheetId="4" r:id="rId2"/>
  </sheets>
  <externalReferences>
    <externalReference r:id="rId3"/>
    <externalReference r:id="rId4"/>
    <externalReference r:id="rId5"/>
    <externalReference r:id="rId6"/>
  </externalReferences>
  <definedNames>
    <definedName name="_" localSheetId="0" hidden="1">{"'表紙'!$A$1:$W$39"}</definedName>
    <definedName name="_" localSheetId="1" hidden="1">{"'表紙'!$A$1:$W$39"}</definedName>
    <definedName name="_" hidden="1">{"'表紙'!$A$1:$W$39"}</definedName>
    <definedName name="__" localSheetId="0" hidden="1">{"'表紙'!$A$1:$W$39"}</definedName>
    <definedName name="__" localSheetId="1" hidden="1">{"'表紙'!$A$1:$W$39"}</definedName>
    <definedName name="__" hidden="1">{"'表紙'!$A$1:$W$39"}</definedName>
    <definedName name="_DAT1" localSheetId="0">#REF!</definedName>
    <definedName name="_DAT1" localSheetId="1">#REF!</definedName>
    <definedName name="_DAT1">#REF!</definedName>
    <definedName name="_DAT10" localSheetId="0">#REF!</definedName>
    <definedName name="_DAT10" localSheetId="1">#REF!</definedName>
    <definedName name="_DAT10">#REF!</definedName>
    <definedName name="_DAT11" localSheetId="0">#REF!</definedName>
    <definedName name="_DAT11" localSheetId="1">#REF!</definedName>
    <definedName name="_DAT11">#REF!</definedName>
    <definedName name="_DAT12" localSheetId="0">#REF!</definedName>
    <definedName name="_DAT12" localSheetId="1">#REF!</definedName>
    <definedName name="_DAT12">#REF!</definedName>
    <definedName name="_DAT13" localSheetId="0">#REF!</definedName>
    <definedName name="_DAT13" localSheetId="1">#REF!</definedName>
    <definedName name="_DAT13">#REF!</definedName>
    <definedName name="_DAT14" localSheetId="0">#REF!</definedName>
    <definedName name="_DAT14" localSheetId="1">#REF!</definedName>
    <definedName name="_DAT14">#REF!</definedName>
    <definedName name="_DAT15" localSheetId="0">#REF!</definedName>
    <definedName name="_DAT15" localSheetId="1">#REF!</definedName>
    <definedName name="_DAT15">#REF!</definedName>
    <definedName name="_DAT16" localSheetId="0">#REF!</definedName>
    <definedName name="_DAT16" localSheetId="1">#REF!</definedName>
    <definedName name="_DAT16">#REF!</definedName>
    <definedName name="_DAT17" localSheetId="0">#REF!</definedName>
    <definedName name="_DAT17" localSheetId="1">#REF!</definedName>
    <definedName name="_DAT17">#REF!</definedName>
    <definedName name="_DAT18" localSheetId="0">#REF!</definedName>
    <definedName name="_DAT18" localSheetId="1">#REF!</definedName>
    <definedName name="_DAT18">#REF!</definedName>
    <definedName name="_DAT19" localSheetId="0">#REF!</definedName>
    <definedName name="_DAT19" localSheetId="1">#REF!</definedName>
    <definedName name="_DAT19">#REF!</definedName>
    <definedName name="_DAT2" localSheetId="0">#REF!</definedName>
    <definedName name="_DAT2" localSheetId="1">#REF!</definedName>
    <definedName name="_DAT2">#REF!</definedName>
    <definedName name="_DAT20" localSheetId="0">#REF!</definedName>
    <definedName name="_DAT20" localSheetId="1">#REF!</definedName>
    <definedName name="_DAT20">#REF!</definedName>
    <definedName name="_DAT21" localSheetId="0">#REF!</definedName>
    <definedName name="_DAT21" localSheetId="1">#REF!</definedName>
    <definedName name="_DAT21">#REF!</definedName>
    <definedName name="_DAT22" localSheetId="0">#REF!</definedName>
    <definedName name="_DAT22" localSheetId="1">#REF!</definedName>
    <definedName name="_DAT22">#REF!</definedName>
    <definedName name="_DAT23" localSheetId="0">#REF!</definedName>
    <definedName name="_DAT23" localSheetId="1">#REF!</definedName>
    <definedName name="_DAT23">#REF!</definedName>
    <definedName name="_DAT24" localSheetId="0">#REF!</definedName>
    <definedName name="_DAT24" localSheetId="1">#REF!</definedName>
    <definedName name="_DAT24">#REF!</definedName>
    <definedName name="_DAT25" localSheetId="0">#REF!</definedName>
    <definedName name="_DAT25" localSheetId="1">#REF!</definedName>
    <definedName name="_DAT25">#REF!</definedName>
    <definedName name="_DAT3" localSheetId="0">#REF!</definedName>
    <definedName name="_DAT3" localSheetId="1">#REF!</definedName>
    <definedName name="_DAT3">#REF!</definedName>
    <definedName name="_DAT4" localSheetId="0">#REF!</definedName>
    <definedName name="_DAT4" localSheetId="1">#REF!</definedName>
    <definedName name="_DAT4">#REF!</definedName>
    <definedName name="_DAT5" localSheetId="0">#REF!</definedName>
    <definedName name="_DAT5" localSheetId="1">#REF!</definedName>
    <definedName name="_DAT5">#REF!</definedName>
    <definedName name="_DAT6" localSheetId="0">#REF!</definedName>
    <definedName name="_DAT6" localSheetId="1">#REF!</definedName>
    <definedName name="_DAT6">#REF!</definedName>
    <definedName name="_DAT7" localSheetId="0">#REF!</definedName>
    <definedName name="_DAT7" localSheetId="1">#REF!</definedName>
    <definedName name="_DAT7">#REF!</definedName>
    <definedName name="_DAT8" localSheetId="0">#REF!</definedName>
    <definedName name="_DAT8" localSheetId="1">#REF!</definedName>
    <definedName name="_DAT8">#REF!</definedName>
    <definedName name="_DAT9" localSheetId="0">#REF!</definedName>
    <definedName name="_DAT9" localSheetId="1">#REF!</definedName>
    <definedName name="_DAT9">#REF!</definedName>
    <definedName name="_Fill" localSheetId="0" hidden="1">#REF!</definedName>
    <definedName name="_Fill" localSheetId="1" hidden="1">#REF!</definedName>
    <definedName name="_Fill" hidden="1">#REF!</definedName>
    <definedName name="_xlnm._FilterDatabase" localSheetId="0" hidden="1">'CIPS '!$A$1:$Y$26</definedName>
    <definedName name="_xlnm._FilterDatabase" localSheetId="1" hidden="1">'PMS '!$A$1:$Y$149</definedName>
    <definedName name="_Order1" hidden="1">255</definedName>
    <definedName name="_Order2" hidden="1">255</definedName>
    <definedName name="_Parse_In" localSheetId="0" hidden="1">#REF!</definedName>
    <definedName name="_Parse_In" localSheetId="1" hidden="1">#REF!</definedName>
    <definedName name="_Parse_In" hidden="1">#REF!</definedName>
    <definedName name="_Parse_Out" localSheetId="0" hidden="1">#REF!</definedName>
    <definedName name="_Parse_Out" localSheetId="1" hidden="1">#REF!</definedName>
    <definedName name="_Parse_Out" hidden="1">#REF!</definedName>
    <definedName name="_Regression_X" localSheetId="0" hidden="1">#REF!</definedName>
    <definedName name="_Regression_X" localSheetId="1" hidden="1">#REF!</definedName>
    <definedName name="_Regression_X" hidden="1">#REF!</definedName>
    <definedName name="_Table2_In1" localSheetId="0" hidden="1">#REF!</definedName>
    <definedName name="_Table2_In1" localSheetId="1" hidden="1">#REF!</definedName>
    <definedName name="_Table2_In1" hidden="1">#REF!</definedName>
    <definedName name="_Table2_In2" localSheetId="0" hidden="1">#REF!</definedName>
    <definedName name="_Table2_In2" localSheetId="1" hidden="1">#REF!</definedName>
    <definedName name="_Table2_In2" hidden="1">#REF!</definedName>
    <definedName name="a" localSheetId="0">#REF!</definedName>
    <definedName name="a" localSheetId="1">#REF!</definedName>
    <definedName name="a">#REF!</definedName>
    <definedName name="aa" localSheetId="0" hidden="1">{"'表紙'!$A$1:$W$39"}</definedName>
    <definedName name="aa" localSheetId="1" hidden="1">{"'表紙'!$A$1:$W$39"}</definedName>
    <definedName name="aa" hidden="1">{"'表紙'!$A$1:$W$39"}</definedName>
    <definedName name="aaaaaaaaa" localSheetId="0" hidden="1">{"'Broadway ML#4'!$J$7:$N$490"}</definedName>
    <definedName name="aaaaaaaaa" localSheetId="1" hidden="1">{"'Broadway ML#4'!$J$7:$N$490"}</definedName>
    <definedName name="aaaaaaaaa" hidden="1">{"'Broadway ML#4'!$J$7:$N$490"}</definedName>
    <definedName name="AB" localSheetId="0" hidden="1">{"'Broadway ML#4'!$J$7:$N$490"}</definedName>
    <definedName name="AB" localSheetId="1" hidden="1">{"'Broadway ML#4'!$J$7:$N$490"}</definedName>
    <definedName name="AB" hidden="1">{"'Broadway ML#4'!$J$7:$N$490"}</definedName>
    <definedName name="AccessDatabase" hidden="1">"C:\Documents and Settings\kawana.OHSAKI\My Documents\作業中\ＤＢらいぶらり.mdb"</definedName>
    <definedName name="AEIFH" localSheetId="0" hidden="1">{"'Broadway ML#4'!$J$7:$N$490"}</definedName>
    <definedName name="AEIFH" localSheetId="1" hidden="1">{"'Broadway ML#4'!$J$7:$N$490"}</definedName>
    <definedName name="AEIFH" hidden="1">{"'Broadway ML#4'!$J$7:$N$490"}</definedName>
    <definedName name="ASD" localSheetId="0" hidden="1">{"'表紙'!$A$1:$W$39"}</definedName>
    <definedName name="ASD" localSheetId="1" hidden="1">{"'表紙'!$A$1:$W$39"}</definedName>
    <definedName name="ASD" hidden="1">{"'表紙'!$A$1:$W$39"}</definedName>
    <definedName name="basic_bom" localSheetId="0">#REF!</definedName>
    <definedName name="basic_bom" localSheetId="1">#REF!</definedName>
    <definedName name="basic_bom">#REF!</definedName>
    <definedName name="basic_bom._" localSheetId="0">#REF!</definedName>
    <definedName name="basic_bom._" localSheetId="1">#REF!</definedName>
    <definedName name="basic_bom._">#REF!</definedName>
    <definedName name="basic_bom.ALID" localSheetId="0">#REF!</definedName>
    <definedName name="basic_bom.ALID" localSheetId="1">#REF!</definedName>
    <definedName name="basic_bom.ALID">#REF!</definedName>
    <definedName name="basic_bom.AR1_DATE" localSheetId="0">#REF!</definedName>
    <definedName name="basic_bom.AR1_DATE" localSheetId="1">#REF!</definedName>
    <definedName name="basic_bom.AR1_DATE">#REF!</definedName>
    <definedName name="basic_bom.AR1_DATE_INT" localSheetId="0">#REF!</definedName>
    <definedName name="basic_bom.AR1_DATE_INT" localSheetId="1">#REF!</definedName>
    <definedName name="basic_bom.AR1_DATE_INT">#REF!</definedName>
    <definedName name="basic_bom.AR1_GROUP" localSheetId="0">#REF!</definedName>
    <definedName name="basic_bom.AR1_GROUP" localSheetId="1">#REF!</definedName>
    <definedName name="basic_bom.AR1_GROUP">#REF!</definedName>
    <definedName name="basic_bom.AR1_NAME" localSheetId="0">#REF!</definedName>
    <definedName name="basic_bom.AR1_NAME" localSheetId="1">#REF!</definedName>
    <definedName name="basic_bom.AR1_NAME">#REF!</definedName>
    <definedName name="basic_bom.AR1_NOTIFY" localSheetId="0">#REF!</definedName>
    <definedName name="basic_bom.AR1_NOTIFY" localSheetId="1">#REF!</definedName>
    <definedName name="basic_bom.AR1_NOTIFY">#REF!</definedName>
    <definedName name="basic_bom.AR1_SWITCH" localSheetId="0">#REF!</definedName>
    <definedName name="basic_bom.AR1_SWITCH" localSheetId="1">#REF!</definedName>
    <definedName name="basic_bom.AR1_SWITCH">#REF!</definedName>
    <definedName name="basic_bom.AR2_DATE" localSheetId="0">#REF!</definedName>
    <definedName name="basic_bom.AR2_DATE" localSheetId="1">#REF!</definedName>
    <definedName name="basic_bom.AR2_DATE">#REF!</definedName>
    <definedName name="basic_bom.AR2_DATE_INT" localSheetId="0">#REF!</definedName>
    <definedName name="basic_bom.AR2_DATE_INT" localSheetId="1">#REF!</definedName>
    <definedName name="basic_bom.AR2_DATE_INT">#REF!</definedName>
    <definedName name="basic_bom.AR2_GROUP" localSheetId="0">#REF!</definedName>
    <definedName name="basic_bom.AR2_GROUP" localSheetId="1">#REF!</definedName>
    <definedName name="basic_bom.AR2_GROUP">#REF!</definedName>
    <definedName name="basic_bom.AR2_NAME" localSheetId="0">#REF!</definedName>
    <definedName name="basic_bom.AR2_NAME" localSheetId="1">#REF!</definedName>
    <definedName name="basic_bom.AR2_NAME">#REF!</definedName>
    <definedName name="basic_bom.AR2_NOTIFY" localSheetId="0">#REF!</definedName>
    <definedName name="basic_bom.AR2_NOTIFY" localSheetId="1">#REF!</definedName>
    <definedName name="basic_bom.AR2_NOTIFY">#REF!</definedName>
    <definedName name="basic_bom.AR2_SWITCH" localSheetId="0">#REF!</definedName>
    <definedName name="basic_bom.AR2_SWITCH" localSheetId="1">#REF!</definedName>
    <definedName name="basic_bom.AR2_SWITCH">#REF!</definedName>
    <definedName name="basic_bom.AR3_DATE" localSheetId="0">#REF!</definedName>
    <definedName name="basic_bom.AR3_DATE" localSheetId="1">#REF!</definedName>
    <definedName name="basic_bom.AR3_DATE">#REF!</definedName>
    <definedName name="basic_bom.AR3_DATE_INT" localSheetId="0">#REF!</definedName>
    <definedName name="basic_bom.AR3_DATE_INT" localSheetId="1">#REF!</definedName>
    <definedName name="basic_bom.AR3_DATE_INT">#REF!</definedName>
    <definedName name="basic_bom.AR3_GROUP" localSheetId="0">#REF!</definedName>
    <definedName name="basic_bom.AR3_GROUP" localSheetId="1">#REF!</definedName>
    <definedName name="basic_bom.AR3_GROUP">#REF!</definedName>
    <definedName name="basic_bom.AR3_NAME" localSheetId="0">#REF!</definedName>
    <definedName name="basic_bom.AR3_NAME" localSheetId="1">#REF!</definedName>
    <definedName name="basic_bom.AR3_NAME">#REF!</definedName>
    <definedName name="basic_bom.AR3_NOTIFY" localSheetId="0">#REF!</definedName>
    <definedName name="basic_bom.AR3_NOTIFY" localSheetId="1">#REF!</definedName>
    <definedName name="basic_bom.AR3_NOTIFY">#REF!</definedName>
    <definedName name="basic_bom.AR3_SWITCH" localSheetId="0">#REF!</definedName>
    <definedName name="basic_bom.AR3_SWITCH" localSheetId="1">#REF!</definedName>
    <definedName name="basic_bom.AR3_SWITCH">#REF!</definedName>
    <definedName name="basic_bom.AR4_DATE" localSheetId="0">#REF!</definedName>
    <definedName name="basic_bom.AR4_DATE" localSheetId="1">#REF!</definedName>
    <definedName name="basic_bom.AR4_DATE">#REF!</definedName>
    <definedName name="basic_bom.AR4_DATE_INT" localSheetId="0">#REF!</definedName>
    <definedName name="basic_bom.AR4_DATE_INT" localSheetId="1">#REF!</definedName>
    <definedName name="basic_bom.AR4_DATE_INT">#REF!</definedName>
    <definedName name="basic_bom.AR4_GROUP" localSheetId="0">#REF!</definedName>
    <definedName name="basic_bom.AR4_GROUP" localSheetId="1">#REF!</definedName>
    <definedName name="basic_bom.AR4_GROUP">#REF!</definedName>
    <definedName name="basic_bom.AR4_NAME" localSheetId="0">#REF!</definedName>
    <definedName name="basic_bom.AR4_NAME" localSheetId="1">#REF!</definedName>
    <definedName name="basic_bom.AR4_NAME">#REF!</definedName>
    <definedName name="basic_bom.AR4_NOTIFY" localSheetId="0">#REF!</definedName>
    <definedName name="basic_bom.AR4_NOTIFY" localSheetId="1">#REF!</definedName>
    <definedName name="basic_bom.AR4_NOTIFY">#REF!</definedName>
    <definedName name="basic_bom.AR4_SWITCH" localSheetId="0">#REF!</definedName>
    <definedName name="basic_bom.AR4_SWITCH" localSheetId="1">#REF!</definedName>
    <definedName name="basic_bom.AR4_SWITCH">#REF!</definedName>
    <definedName name="basic_bom.AR5_DATE" localSheetId="0">#REF!</definedName>
    <definedName name="basic_bom.AR5_DATE" localSheetId="1">#REF!</definedName>
    <definedName name="basic_bom.AR5_DATE">#REF!</definedName>
    <definedName name="basic_bom.AR5_DATE_INT" localSheetId="0">#REF!</definedName>
    <definedName name="basic_bom.AR5_DATE_INT" localSheetId="1">#REF!</definedName>
    <definedName name="basic_bom.AR5_DATE_INT">#REF!</definedName>
    <definedName name="basic_bom.AR5_GROUP" localSheetId="0">#REF!</definedName>
    <definedName name="basic_bom.AR5_GROUP" localSheetId="1">#REF!</definedName>
    <definedName name="basic_bom.AR5_GROUP">#REF!</definedName>
    <definedName name="basic_bom.AR5_NAME" localSheetId="0">#REF!</definedName>
    <definedName name="basic_bom.AR5_NAME" localSheetId="1">#REF!</definedName>
    <definedName name="basic_bom.AR5_NAME">#REF!</definedName>
    <definedName name="basic_bom.AR5_NOTIFY" localSheetId="0">#REF!</definedName>
    <definedName name="basic_bom.AR5_NOTIFY" localSheetId="1">#REF!</definedName>
    <definedName name="basic_bom.AR5_NOTIFY">#REF!</definedName>
    <definedName name="basic_bom.AR5_SWITCH" localSheetId="0">#REF!</definedName>
    <definedName name="basic_bom.AR5_SWITCH" localSheetId="1">#REF!</definedName>
    <definedName name="basic_bom.AR5_SWITCH">#REF!</definedName>
    <definedName name="basic_bom.AUTHOR_DATE" localSheetId="0">#REF!</definedName>
    <definedName name="basic_bom.AUTHOR_DATE" localSheetId="1">#REF!</definedName>
    <definedName name="basic_bom.AUTHOR_DATE">#REF!</definedName>
    <definedName name="basic_bom.AUTHOR_DATE_INT" localSheetId="0">#REF!</definedName>
    <definedName name="basic_bom.AUTHOR_DATE_INT" localSheetId="1">#REF!</definedName>
    <definedName name="basic_bom.AUTHOR_DATE_INT">#REF!</definedName>
    <definedName name="basic_bom.AUTHOR_NAME" localSheetId="0">#REF!</definedName>
    <definedName name="basic_bom.AUTHOR_NAME" localSheetId="1">#REF!</definedName>
    <definedName name="basic_bom.AUTHOR_NAME">#REF!</definedName>
    <definedName name="basic_bom.BLANK" localSheetId="0">#REF!</definedName>
    <definedName name="basic_bom.BLANK" localSheetId="1">#REF!</definedName>
    <definedName name="basic_bom.BLANK">#REF!</definedName>
    <definedName name="basic_bom.BOM_COMMENTS" localSheetId="0">#REF!</definedName>
    <definedName name="basic_bom.BOM_COMMENTS" localSheetId="1">#REF!</definedName>
    <definedName name="basic_bom.BOM_COMMENTS">#REF!</definedName>
    <definedName name="basic_bom.CATEGORY_CODE" localSheetId="0">#REF!</definedName>
    <definedName name="basic_bom.CATEGORY_CODE" localSheetId="1">#REF!</definedName>
    <definedName name="basic_bom.CATEGORY_CODE">#REF!</definedName>
    <definedName name="basic_bom.CHANGED" localSheetId="0">#REF!</definedName>
    <definedName name="basic_bom.CHANGED" localSheetId="1">#REF!</definedName>
    <definedName name="basic_bom.CHANGED">#REF!</definedName>
    <definedName name="basic_bom.CHEM_PART" localSheetId="0">#REF!</definedName>
    <definedName name="basic_bom.CHEM_PART" localSheetId="1">#REF!</definedName>
    <definedName name="basic_bom.CHEM_PART">#REF!</definedName>
    <definedName name="basic_bom.CHILD_ELEMENT" localSheetId="0">#REF!</definedName>
    <definedName name="basic_bom.CHILD_ELEMENT" localSheetId="1">#REF!</definedName>
    <definedName name="basic_bom.CHILD_ELEMENT">#REF!</definedName>
    <definedName name="basic_bom.CHILD_PART_REV" localSheetId="0">#REF!</definedName>
    <definedName name="basic_bom.CHILD_PART_REV" localSheetId="1">#REF!</definedName>
    <definedName name="basic_bom.CHILD_PART_REV">#REF!</definedName>
    <definedName name="basic_bom.CLASS_NAME" localSheetId="0">#REF!</definedName>
    <definedName name="basic_bom.CLASS_NAME" localSheetId="1">#REF!</definedName>
    <definedName name="basic_bom.CLASS_NAME">#REF!</definedName>
    <definedName name="basic_bom.CLASS_TYPE" localSheetId="0">#REF!</definedName>
    <definedName name="basic_bom.CLASS_TYPE" localSheetId="1">#REF!</definedName>
    <definedName name="basic_bom.CLASS_TYPE">#REF!</definedName>
    <definedName name="basic_bom.COMMENTS" localSheetId="0">#REF!</definedName>
    <definedName name="basic_bom.COMMENTS" localSheetId="1">#REF!</definedName>
    <definedName name="basic_bom.COMMENTS">#REF!</definedName>
    <definedName name="basic_bom.CONCAT_DESC" localSheetId="0">#REF!</definedName>
    <definedName name="basic_bom.CONCAT_DESC" localSheetId="1">#REF!</definedName>
    <definedName name="basic_bom.CONCAT_DESC">#REF!</definedName>
    <definedName name="basic_bom.COST_COMMENTS" localSheetId="0">#REF!</definedName>
    <definedName name="basic_bom.COST_COMMENTS" localSheetId="1">#REF!</definedName>
    <definedName name="basic_bom.COST_COMMENTS">#REF!</definedName>
    <definedName name="basic_bom.CREATE_DATE" localSheetId="0">#REF!</definedName>
    <definedName name="basic_bom.CREATE_DATE" localSheetId="1">#REF!</definedName>
    <definedName name="basic_bom.CREATE_DATE">#REF!</definedName>
    <definedName name="basic_bom.DERIVED_FROM" localSheetId="0">#REF!</definedName>
    <definedName name="basic_bom.DERIVED_FROM" localSheetId="1">#REF!</definedName>
    <definedName name="basic_bom.DERIVED_FROM">#REF!</definedName>
    <definedName name="basic_bom.DERIVED_HOW" localSheetId="0">#REF!</definedName>
    <definedName name="basic_bom.DERIVED_HOW" localSheetId="1">#REF!</definedName>
    <definedName name="basic_bom.DERIVED_HOW">#REF!</definedName>
    <definedName name="basic_bom.DESCRIPTION" localSheetId="0">#REF!</definedName>
    <definedName name="basic_bom.DESCRIPTION" localSheetId="1">#REF!</definedName>
    <definedName name="basic_bom.DESCRIPTION">#REF!</definedName>
    <definedName name="basic_bom.DESIGN_STATUS_RATE" localSheetId="0">#REF!</definedName>
    <definedName name="basic_bom.DESIGN_STATUS_RATE" localSheetId="1">#REF!</definedName>
    <definedName name="basic_bom.DESIGN_STATUS_RATE">#REF!</definedName>
    <definedName name="basic_bom.DOCUMENT_NUMBER" localSheetId="0">#REF!</definedName>
    <definedName name="basic_bom.DOCUMENT_NUMBER" localSheetId="1">#REF!</definedName>
    <definedName name="basic_bom.DOCUMENT_NUMBER">#REF!</definedName>
    <definedName name="basic_bom.DOCUMENT_RESP" localSheetId="0">#REF!</definedName>
    <definedName name="basic_bom.DOCUMENT_RESP" localSheetId="1">#REF!</definedName>
    <definedName name="basic_bom.DOCUMENT_RESP">#REF!</definedName>
    <definedName name="basic_bom.EC_PENDING" localSheetId="0">#REF!</definedName>
    <definedName name="basic_bom.EC_PENDING" localSheetId="1">#REF!</definedName>
    <definedName name="basic_bom.EC_PENDING">#REF!</definedName>
    <definedName name="basic_bom.EDC_COST_BASIS" localSheetId="0">#REF!</definedName>
    <definedName name="basic_bom.EDC_COST_BASIS" localSheetId="1">#REF!</definedName>
    <definedName name="basic_bom.EDC_COST_BASIS">#REF!</definedName>
    <definedName name="basic_bom.EDC_PART_COST" localSheetId="0">#REF!</definedName>
    <definedName name="basic_bom.EDC_PART_COST" localSheetId="1">#REF!</definedName>
    <definedName name="basic_bom.EDC_PART_COST">#REF!</definedName>
    <definedName name="basic_bom.EFFECTIVE_FROM" localSheetId="0">#REF!</definedName>
    <definedName name="basic_bom.EFFECTIVE_FROM" localSheetId="1">#REF!</definedName>
    <definedName name="basic_bom.EFFECTIVE_FROM">#REF!</definedName>
    <definedName name="basic_bom.EFFECTIVE_TO" localSheetId="0">#REF!</definedName>
    <definedName name="basic_bom.EFFECTIVE_TO" localSheetId="1">#REF!</definedName>
    <definedName name="basic_bom.EFFECTIVE_TO">#REF!</definedName>
    <definedName name="basic_bom.ELID" localSheetId="0">#REF!</definedName>
    <definedName name="basic_bom.ELID" localSheetId="1">#REF!</definedName>
    <definedName name="basic_bom.ELID">#REF!</definedName>
    <definedName name="basic_bom.ENGR_NAME" localSheetId="0">#REF!</definedName>
    <definedName name="basic_bom.ENGR_NAME" localSheetId="1">#REF!</definedName>
    <definedName name="basic_bom.ENGR_NAME">#REF!</definedName>
    <definedName name="basic_bom.ER_DIVISION" localSheetId="0">#REF!</definedName>
    <definedName name="basic_bom.ER_DIVISION" localSheetId="1">#REF!</definedName>
    <definedName name="basic_bom.ER_DIVISION">#REF!</definedName>
    <definedName name="basic_bom.EST_CO_CNTRL_DATE" localSheetId="0">#REF!</definedName>
    <definedName name="basic_bom.EST_CO_CNTRL_DATE" localSheetId="1">#REF!</definedName>
    <definedName name="basic_bom.EST_CO_CNTRL_DATE">#REF!</definedName>
    <definedName name="basic_bom.EXT_PART_COST" localSheetId="0">#REF!</definedName>
    <definedName name="basic_bom.EXT_PART_COST" localSheetId="1">#REF!</definedName>
    <definedName name="basic_bom.EXT_PART_COST">#REF!</definedName>
    <definedName name="basic_bom.EXT_PROJ_COST" localSheetId="0">#REF!</definedName>
    <definedName name="basic_bom.EXT_PROJ_COST" localSheetId="1">#REF!</definedName>
    <definedName name="basic_bom.EXT_PROJ_COST">#REF!</definedName>
    <definedName name="basic_bom.FINAL_ASSY_LT" localSheetId="0">#REF!</definedName>
    <definedName name="basic_bom.FINAL_ASSY_LT" localSheetId="1">#REF!</definedName>
    <definedName name="basic_bom.FINAL_ASSY_LT">#REF!</definedName>
    <definedName name="basic_bom.FUNCTIONAL_BLOCK" localSheetId="0">#REF!</definedName>
    <definedName name="basic_bom.FUNCTIONAL_BLOCK" localSheetId="1">#REF!</definedName>
    <definedName name="basic_bom.FUNCTIONAL_BLOCK">#REF!</definedName>
    <definedName name="basic_bom.HC" localSheetId="0">#REF!</definedName>
    <definedName name="basic_bom.HC" localSheetId="1">#REF!</definedName>
    <definedName name="basic_bom.HC">#REF!</definedName>
    <definedName name="basic_bom.ID_NUMBER" localSheetId="0">#REF!</definedName>
    <definedName name="basic_bom.ID_NUMBER" localSheetId="1">#REF!</definedName>
    <definedName name="basic_bom.ID_NUMBER">#REF!</definedName>
    <definedName name="basic_bom.IN_PACKET_DMS" localSheetId="0">#REF!</definedName>
    <definedName name="basic_bom.IN_PACKET_DMS" localSheetId="1">#REF!</definedName>
    <definedName name="basic_bom.IN_PACKET_DMS">#REF!</definedName>
    <definedName name="basic_bom.INFOS" localSheetId="0">#REF!</definedName>
    <definedName name="basic_bom.INFOS" localSheetId="1">#REF!</definedName>
    <definedName name="basic_bom.INFOS">#REF!</definedName>
    <definedName name="basic_bom.INTER_BACKFLUSH" localSheetId="0">#REF!</definedName>
    <definedName name="basic_bom.INTER_BACKFLUSH" localSheetId="1">#REF!</definedName>
    <definedName name="basic_bom.INTER_BACKFLUSH">#REF!</definedName>
    <definedName name="basic_bom.JIT_STATUS_FLAG" localSheetId="0">#REF!</definedName>
    <definedName name="basic_bom.JIT_STATUS_FLAG" localSheetId="1">#REF!</definedName>
    <definedName name="basic_bom.JIT_STATUS_FLAG">#REF!</definedName>
    <definedName name="basic_bom.LASTUPDATE_DATE" localSheetId="0">#REF!</definedName>
    <definedName name="basic_bom.LASTUPDATE_DATE" localSheetId="1">#REF!</definedName>
    <definedName name="basic_bom.LASTUPDATE_DATE">#REF!</definedName>
    <definedName name="basic_bom.LASTUPDATED_BY" localSheetId="0">#REF!</definedName>
    <definedName name="basic_bom.LASTUPDATED_BY" localSheetId="1">#REF!</definedName>
    <definedName name="basic_bom.LASTUPDATED_BY">#REF!</definedName>
    <definedName name="basic_bom.LINK_INFOS" localSheetId="0">#REF!</definedName>
    <definedName name="basic_bom.LINK_INFOS" localSheetId="1">#REF!</definedName>
    <definedName name="basic_bom.LINK_INFOS">#REF!</definedName>
    <definedName name="basic_bom.LINK_LABEL" localSheetId="0">#REF!</definedName>
    <definedName name="basic_bom.LINK_LABEL" localSheetId="1">#REF!</definedName>
    <definedName name="basic_bom.LINK_LABEL">#REF!</definedName>
    <definedName name="basic_bom.LINK_REF" localSheetId="0">#REF!</definedName>
    <definedName name="basic_bom.LINK_REF" localSheetId="1">#REF!</definedName>
    <definedName name="basic_bom.LINK_REF">#REF!</definedName>
    <definedName name="basic_bom.LINK_TYPE" localSheetId="0">#REF!</definedName>
    <definedName name="basic_bom.LINK_TYPE" localSheetId="1">#REF!</definedName>
    <definedName name="basic_bom.LINK_TYPE">#REF!</definedName>
    <definedName name="basic_bom.MASTER_SCHEDULE" localSheetId="0">#REF!</definedName>
    <definedName name="basic_bom.MASTER_SCHEDULE" localSheetId="1">#REF!</definedName>
    <definedName name="basic_bom.MASTER_SCHEDULE">#REF!</definedName>
    <definedName name="basic_bom.MGEO" localSheetId="0">#REF!</definedName>
    <definedName name="basic_bom.MGEO" localSheetId="1">#REF!</definedName>
    <definedName name="basic_bom.MGEO">#REF!</definedName>
    <definedName name="basic_bom.MPN_1" localSheetId="0">#REF!</definedName>
    <definedName name="basic_bom.MPN_1" localSheetId="1">#REF!</definedName>
    <definedName name="basic_bom.MPN_1">#REF!</definedName>
    <definedName name="basic_bom.MPN_2" localSheetId="0">#REF!</definedName>
    <definedName name="basic_bom.MPN_2" localSheetId="1">#REF!</definedName>
    <definedName name="basic_bom.MPN_2">#REF!</definedName>
    <definedName name="basic_bom.OBSOLESCENSE_DATE" localSheetId="0">#REF!</definedName>
    <definedName name="basic_bom.OBSOLESCENSE_DATE" localSheetId="1">#REF!</definedName>
    <definedName name="basic_bom.OBSOLESCENSE_DATE">#REF!</definedName>
    <definedName name="basic_bom.OK_TO_BUY" localSheetId="0">#REF!</definedName>
    <definedName name="basic_bom.OK_TO_BUY" localSheetId="1">#REF!</definedName>
    <definedName name="basic_bom.OK_TO_BUY">#REF!</definedName>
    <definedName name="basic_bom.OPTION_NAME" localSheetId="0">#REF!</definedName>
    <definedName name="basic_bom.OPTION_NAME" localSheetId="1">#REF!</definedName>
    <definedName name="basic_bom.OPTION_NAME">#REF!</definedName>
    <definedName name="basic_bom.OWNER" localSheetId="0">#REF!</definedName>
    <definedName name="basic_bom.OWNER" localSheetId="1">#REF!</definedName>
    <definedName name="basic_bom.OWNER">#REF!</definedName>
    <definedName name="basic_bom.PARENT_ELEMENT" localSheetId="0">#REF!</definedName>
    <definedName name="basic_bom.PARENT_ELEMENT" localSheetId="1">#REF!</definedName>
    <definedName name="basic_bom.PARENT_ELEMENT">#REF!</definedName>
    <definedName name="basic_bom.PARENT_PACKET" localSheetId="0">#REF!</definedName>
    <definedName name="basic_bom.PARENT_PACKET" localSheetId="1">#REF!</definedName>
    <definedName name="basic_bom.PARENT_PACKET">#REF!</definedName>
    <definedName name="basic_bom.PART_OWNER" localSheetId="0">#REF!</definedName>
    <definedName name="basic_bom.PART_OWNER" localSheetId="1">#REF!</definedName>
    <definedName name="basic_bom.PART_OWNER">#REF!</definedName>
    <definedName name="basic_bom.PART_PACKAGE" localSheetId="0">#REF!</definedName>
    <definedName name="basic_bom.PART_PACKAGE" localSheetId="1">#REF!</definedName>
    <definedName name="basic_bom.PART_PACKAGE">#REF!</definedName>
    <definedName name="basic_bom.PART_PRESENTATION" localSheetId="0">#REF!</definedName>
    <definedName name="basic_bom.PART_PRESENTATION" localSheetId="1">#REF!</definedName>
    <definedName name="basic_bom.PART_PRESENTATION">#REF!</definedName>
    <definedName name="basic_bom.PART_STATUS" localSheetId="0">#REF!</definedName>
    <definedName name="basic_bom.PART_STATUS" localSheetId="1">#REF!</definedName>
    <definedName name="basic_bom.PART_STATUS">#REF!</definedName>
    <definedName name="basic_bom.PRIMARY_LOCATION" localSheetId="0">#REF!</definedName>
    <definedName name="basic_bom.PRIMARY_LOCATION" localSheetId="1">#REF!</definedName>
    <definedName name="basic_bom.PRIMARY_LOCATION">#REF!</definedName>
    <definedName name="basic_bom.PRJCTD_COST" localSheetId="0">#REF!</definedName>
    <definedName name="basic_bom.PRJCTD_COST" localSheetId="1">#REF!</definedName>
    <definedName name="basic_bom.PRJCTD_COST">#REF!</definedName>
    <definedName name="basic_bom.PRJCTD_COST_BASIS" localSheetId="0">#REF!</definedName>
    <definedName name="basic_bom.PRJCTD_COST_BASIS" localSheetId="1">#REF!</definedName>
    <definedName name="basic_bom.PRJCTD_COST_BASIS">#REF!</definedName>
    <definedName name="basic_bom.PROC_STATUS_RATE" localSheetId="0">#REF!</definedName>
    <definedName name="basic_bom.PROC_STATUS_RATE" localSheetId="1">#REF!</definedName>
    <definedName name="basic_bom.PROC_STATUS_RATE">#REF!</definedName>
    <definedName name="basic_bom.PROCESS_ENGR" localSheetId="0">#REF!</definedName>
    <definedName name="basic_bom.PROCESS_ENGR" localSheetId="1">#REF!</definedName>
    <definedName name="basic_bom.PROCESS_ENGR">#REF!</definedName>
    <definedName name="basic_bom.PROCUREMENT_ENGR" localSheetId="0">#REF!</definedName>
    <definedName name="basic_bom.PROCUREMENT_ENGR" localSheetId="1">#REF!</definedName>
    <definedName name="basic_bom.PROCUREMENT_ENGR">#REF!</definedName>
    <definedName name="basic_bom.PROD_PART_LT" localSheetId="0">#REF!</definedName>
    <definedName name="basic_bom.PROD_PART_LT" localSheetId="1">#REF!</definedName>
    <definedName name="basic_bom.PROD_PART_LT">#REF!</definedName>
    <definedName name="basic_bom.PRODUCT_ENGR" localSheetId="0">#REF!</definedName>
    <definedName name="basic_bom.PRODUCT_ENGR" localSheetId="1">#REF!</definedName>
    <definedName name="basic_bom.PRODUCT_ENGR">#REF!</definedName>
    <definedName name="basic_bom.PRODUCT_LINE" localSheetId="0">#REF!</definedName>
    <definedName name="basic_bom.PRODUCT_LINE" localSheetId="1">#REF!</definedName>
    <definedName name="basic_bom.PRODUCT_LINE">#REF!</definedName>
    <definedName name="basic_bom.PROJECT_NAME" localSheetId="0">#REF!</definedName>
    <definedName name="basic_bom.PROJECT_NAME" localSheetId="1">#REF!</definedName>
    <definedName name="basic_bom.PROJECT_NAME">#REF!</definedName>
    <definedName name="basic_bom.PROTO_PART_LT" localSheetId="0">#REF!</definedName>
    <definedName name="basic_bom.PROTO_PART_LT" localSheetId="1">#REF!</definedName>
    <definedName name="basic_bom.PROTO_PART_LT">#REF!</definedName>
    <definedName name="basic_bom.PULL_POLICY" localSheetId="0">#REF!</definedName>
    <definedName name="basic_bom.PULL_POLICY" localSheetId="1">#REF!</definedName>
    <definedName name="basic_bom.PULL_POLICY">#REF!</definedName>
    <definedName name="basic_bom.QUANTITY_DMS" localSheetId="0">#REF!</definedName>
    <definedName name="basic_bom.QUANTITY_DMS" localSheetId="1">#REF!</definedName>
    <definedName name="basic_bom.QUANTITY_DMS">#REF!</definedName>
    <definedName name="basic_bom.RD_CONTACT" localSheetId="0">#REF!</definedName>
    <definedName name="basic_bom.RD_CONTACT" localSheetId="1">#REF!</definedName>
    <definedName name="basic_bom.RD_CONTACT">#REF!</definedName>
    <definedName name="basic_bom.RD_CTLR_NUMBER" localSheetId="0">#REF!</definedName>
    <definedName name="basic_bom.RD_CTLR_NUMBER" localSheetId="1">#REF!</definedName>
    <definedName name="basic_bom.RD_CTLR_NUMBER">#REF!</definedName>
    <definedName name="basic_bom.REF_DESIGNATOR" localSheetId="0">#REF!</definedName>
    <definedName name="basic_bom.REF_DESIGNATOR" localSheetId="1">#REF!</definedName>
    <definedName name="basic_bom.REF_DESIGNATOR">#REF!</definedName>
    <definedName name="basic_bom.REPL_PART_NUMBER" localSheetId="0">#REF!</definedName>
    <definedName name="basic_bom.REPL_PART_NUMBER" localSheetId="1">#REF!</definedName>
    <definedName name="basic_bom.REPL_PART_NUMBER">#REF!</definedName>
    <definedName name="basic_bom.RESERVED_BY" localSheetId="0">#REF!</definedName>
    <definedName name="basic_bom.RESERVED_BY" localSheetId="1">#REF!</definedName>
    <definedName name="basic_bom.RESERVED_BY">#REF!</definedName>
    <definedName name="basic_bom.RETAIN_RESERVE" localSheetId="0">#REF!</definedName>
    <definedName name="basic_bom.RETAIN_RESERVE" localSheetId="1">#REF!</definedName>
    <definedName name="basic_bom.RETAIN_RESERVE">#REF!</definedName>
    <definedName name="basic_bom.REV" localSheetId="0">#REF!</definedName>
    <definedName name="basic_bom.REV" localSheetId="1">#REF!</definedName>
    <definedName name="basic_bom.REV">#REF!</definedName>
    <definedName name="basic_bom.SFU" localSheetId="0">#REF!</definedName>
    <definedName name="basic_bom.SFU" localSheetId="1">#REF!</definedName>
    <definedName name="basic_bom.SFU">#REF!</definedName>
    <definedName name="basic_bom.STATE" localSheetId="0">#REF!</definedName>
    <definedName name="basic_bom.STATE" localSheetId="1">#REF!</definedName>
    <definedName name="basic_bom.STATE">#REF!</definedName>
    <definedName name="basic_bom.STATE_DATE" localSheetId="0">#REF!</definedName>
    <definedName name="basic_bom.STATE_DATE" localSheetId="1">#REF!</definedName>
    <definedName name="basic_bom.STATE_DATE">#REF!</definedName>
    <definedName name="basic_bom.STD_INFO_ELID" localSheetId="0">#REF!</definedName>
    <definedName name="basic_bom.STD_INFO_ELID" localSheetId="1">#REF!</definedName>
    <definedName name="basic_bom.STD_INFO_ELID">#REF!</definedName>
    <definedName name="basic_bom.STRUCTURE_DMS" localSheetId="0">#REF!</definedName>
    <definedName name="basic_bom.STRUCTURE_DMS" localSheetId="1">#REF!</definedName>
    <definedName name="basic_bom.STRUCTURE_DMS">#REF!</definedName>
    <definedName name="basic_bom.SUBPARTS" localSheetId="0">#REF!</definedName>
    <definedName name="basic_bom.SUBPARTS" localSheetId="1">#REF!</definedName>
    <definedName name="basic_bom.SUBPARTS">#REF!</definedName>
    <definedName name="basic_bom.SUPPLIER_1" localSheetId="0">#REF!</definedName>
    <definedName name="basic_bom.SUPPLIER_1" localSheetId="1">#REF!</definedName>
    <definedName name="basic_bom.SUPPLIER_1">#REF!</definedName>
    <definedName name="basic_bom.SUPPLIER_2" localSheetId="0">#REF!</definedName>
    <definedName name="basic_bom.SUPPLIER_2" localSheetId="1">#REF!</definedName>
    <definedName name="basic_bom.SUPPLIER_2">#REF!</definedName>
    <definedName name="basic_bom.UNIQUE_DESC" localSheetId="0">#REF!</definedName>
    <definedName name="basic_bom.UNIQUE_DESC" localSheetId="1">#REF!</definedName>
    <definedName name="basic_bom.UNIQUE_DESC">#REF!</definedName>
    <definedName name="basic_bom.UNIQUE_ID_STRING" localSheetId="0">#REF!</definedName>
    <definedName name="basic_bom.UNIQUE_ID_STRING" localSheetId="1">#REF!</definedName>
    <definedName name="basic_bom.UNIQUE_ID_STRING">#REF!</definedName>
    <definedName name="basic_bom.UNIT_MEASURE" localSheetId="0">#REF!</definedName>
    <definedName name="basic_bom.UNIT_MEASURE" localSheetId="1">#REF!</definedName>
    <definedName name="basic_bom.UNIT_MEASURE">#REF!</definedName>
    <definedName name="basic_bom.VCS_CHG_DESC" localSheetId="0">#REF!</definedName>
    <definedName name="basic_bom.VCS_CHG_DESC" localSheetId="1">#REF!</definedName>
    <definedName name="basic_bom.VCS_CHG_DESC">#REF!</definedName>
    <definedName name="basic_bom.VCS_CTLR_NUMBER" localSheetId="0">#REF!</definedName>
    <definedName name="basic_bom.VCS_CTLR_NUMBER" localSheetId="1">#REF!</definedName>
    <definedName name="basic_bom.VCS_CTLR_NUMBER">#REF!</definedName>
    <definedName name="basic_bom.VCS_PART_CLASS" localSheetId="0">#REF!</definedName>
    <definedName name="basic_bom.VCS_PART_CLASS" localSheetId="1">#REF!</definedName>
    <definedName name="basic_bom.VCS_PART_CLASS">#REF!</definedName>
    <definedName name="basic_bom.VCS_PURCH_CONTACT" localSheetId="0">#REF!</definedName>
    <definedName name="basic_bom.VCS_PURCH_CONTACT" localSheetId="1">#REF!</definedName>
    <definedName name="basic_bom.VCS_PURCH_CONTACT">#REF!</definedName>
    <definedName name="basic_bom.VIEW_NAME" localSheetId="0">#REF!</definedName>
    <definedName name="basic_bom.VIEW_NAME" localSheetId="1">#REF!</definedName>
    <definedName name="basic_bom.VIEW_NAME">#REF!</definedName>
    <definedName name="Black">"1000000000110110_01-00"</definedName>
    <definedName name="CellAbove">INDIRECT(ADDRESS(ROW()-1,COLUMN()))</definedName>
    <definedName name="CellLeft">INDIRECT(ADDRESS(ROW(),COLUMN()-1))</definedName>
    <definedName name="CM" localSheetId="0" hidden="1">{"'Broadway ML#4'!$J$7:$N$490"}</definedName>
    <definedName name="CM" localSheetId="1" hidden="1">{"'Broadway ML#4'!$J$7:$N$490"}</definedName>
    <definedName name="CM" hidden="1">{"'Broadway ML#4'!$J$7:$N$490"}</definedName>
    <definedName name="Comments" localSheetId="0">#REF!</definedName>
    <definedName name="Comments" localSheetId="1">#REF!</definedName>
    <definedName name="Comments">#REF!</definedName>
    <definedName name="cy" localSheetId="0" hidden="1">{"'Broadway ML#4'!$J$7:$N$490"}</definedName>
    <definedName name="cy" localSheetId="1" hidden="1">{"'Broadway ML#4'!$J$7:$N$490"}</definedName>
    <definedName name="cy" hidden="1">{"'Broadway ML#4'!$J$7:$N$490"}</definedName>
    <definedName name="data" localSheetId="0">#REF!</definedName>
    <definedName name="data" localSheetId="1">#REF!</definedName>
    <definedName name="data">#REF!</definedName>
    <definedName name="data2" localSheetId="0">#REF!</definedName>
    <definedName name="data2" localSheetId="1">#REF!</definedName>
    <definedName name="data2">#REF!</definedName>
    <definedName name="data3" localSheetId="0">#REF!</definedName>
    <definedName name="data3" localSheetId="1">#REF!</definedName>
    <definedName name="data3">#REF!</definedName>
    <definedName name="data4_vipul" localSheetId="0">#REF!</definedName>
    <definedName name="data4_vipul" localSheetId="1">#REF!</definedName>
    <definedName name="data4_vipul">#REF!</definedName>
    <definedName name="_xlnm.Database" localSheetId="0">#REF!</definedName>
    <definedName name="_xlnm.Database" localSheetId="1">#REF!</definedName>
    <definedName name="_xlnm.Database">#REF!</definedName>
    <definedName name="E" localSheetId="0" hidden="1">{"'Broadway ML#4'!$J$7:$N$490"}</definedName>
    <definedName name="E" localSheetId="1" hidden="1">{"'Broadway ML#4'!$J$7:$N$490"}</definedName>
    <definedName name="E" hidden="1">{"'Broadway ML#4'!$J$7:$N$490"}</definedName>
    <definedName name="EEEE" localSheetId="0" hidden="1">{"'Broadway ML#4'!$J$7:$N$490"}</definedName>
    <definedName name="EEEE" localSheetId="1" hidden="1">{"'Broadway ML#4'!$J$7:$N$490"}</definedName>
    <definedName name="EEEE" hidden="1">{"'Broadway ML#4'!$J$7:$N$490"}</definedName>
    <definedName name="elbow_force" localSheetId="0">#REF!</definedName>
    <definedName name="elbow_force" localSheetId="1">#REF!</definedName>
    <definedName name="elbow_force">#REF!</definedName>
    <definedName name="elbow_posture" localSheetId="0">#REF!</definedName>
    <definedName name="elbow_posture" localSheetId="1">#REF!</definedName>
    <definedName name="elbow_posture">#REF!</definedName>
    <definedName name="EMS">[1]Sheet2!$B$1:$B$4</definedName>
    <definedName name="FAE" localSheetId="0" hidden="1">{"'Broadway ML#4'!$J$7:$N$490"}</definedName>
    <definedName name="FAE" localSheetId="1" hidden="1">{"'Broadway ML#4'!$J$7:$N$490"}</definedName>
    <definedName name="FAE" hidden="1">{"'Broadway ML#4'!$J$7:$N$490"}</definedName>
    <definedName name="FP" localSheetId="0" hidden="1">{"'Broadway ML#4'!$J$7:$N$490"}</definedName>
    <definedName name="FP" localSheetId="1" hidden="1">{"'Broadway ML#4'!$J$7:$N$490"}</definedName>
    <definedName name="FP" hidden="1">{"'Broadway ML#4'!$J$7:$N$490"}</definedName>
    <definedName name="FP_ee" localSheetId="0" hidden="1">{"'Broadway ML#4'!$J$7:$N$490"}</definedName>
    <definedName name="FP_ee" localSheetId="1" hidden="1">{"'Broadway ML#4'!$J$7:$N$490"}</definedName>
    <definedName name="FP_ee" hidden="1">{"'Broadway ML#4'!$J$7:$N$490"}</definedName>
    <definedName name="FPPLUS" localSheetId="0" hidden="1">{"'Broadway ML#4'!$J$7:$N$490"}</definedName>
    <definedName name="FPPLUS" localSheetId="1" hidden="1">{"'Broadway ML#4'!$J$7:$N$490"}</definedName>
    <definedName name="FPPLUS" hidden="1">{"'Broadway ML#4'!$J$7:$N$490"}</definedName>
    <definedName name="fppluss" localSheetId="0" hidden="1">{"'Broadway ML#4'!$J$7:$N$490"}</definedName>
    <definedName name="fppluss" localSheetId="1" hidden="1">{"'Broadway ML#4'!$J$7:$N$490"}</definedName>
    <definedName name="fppluss" hidden="1">{"'Broadway ML#4'!$J$7:$N$490"}</definedName>
    <definedName name="G" localSheetId="0" hidden="1">{#N/A,#N/A,FALSE,"Summary";#N/A,#N/A,FALSE,"Service";#N/A,#N/A,FALSE,"Carriage";#N/A,#N/A,FALSE,"Backbone"}</definedName>
    <definedName name="G" localSheetId="1" hidden="1">{#N/A,#N/A,FALSE,"Summary";#N/A,#N/A,FALSE,"Service";#N/A,#N/A,FALSE,"Carriage";#N/A,#N/A,FALSE,"Backbone"}</definedName>
    <definedName name="G" hidden="1">{#N/A,#N/A,FALSE,"Summary";#N/A,#N/A,FALSE,"Service";#N/A,#N/A,FALSE,"Carriage";#N/A,#N/A,FALSE,"Backbone"}</definedName>
    <definedName name="GGGGGG" localSheetId="0" hidden="1">{"'Broadway ML#4'!$J$7:$N$490"}</definedName>
    <definedName name="GGGGGG" localSheetId="1" hidden="1">{"'Broadway ML#4'!$J$7:$N$490"}</definedName>
    <definedName name="GGGGGG" hidden="1">{"'Broadway ML#4'!$J$7:$N$490"}</definedName>
    <definedName name="gshge" localSheetId="0">#REF!</definedName>
    <definedName name="gshge" localSheetId="1">#REF!</definedName>
    <definedName name="gshge">#REF!</definedName>
    <definedName name="hand_force" localSheetId="0">#REF!</definedName>
    <definedName name="hand_force" localSheetId="1">#REF!</definedName>
    <definedName name="hand_force">#REF!</definedName>
    <definedName name="hand_posture" localSheetId="0">#REF!</definedName>
    <definedName name="hand_posture" localSheetId="1">#REF!</definedName>
    <definedName name="hand_posture">#REF!</definedName>
    <definedName name="HTML_CodePage" hidden="1">1252</definedName>
    <definedName name="HTML_Control" localSheetId="0" hidden="1">{"'Broadway ML#4'!$J$7:$N$490"}</definedName>
    <definedName name="HTML_Control" localSheetId="1" hidden="1">{"'Broadway ML#4'!$J$7:$N$490"}</definedName>
    <definedName name="HTML_Control" hidden="1">{"'Broadway ML#4'!$J$7:$N$490"}</definedName>
    <definedName name="HTML_Description" hidden="1">""</definedName>
    <definedName name="HTML_Email" hidden="1">""</definedName>
    <definedName name="HTML_Header" hidden="1">"Broadway ML#4"</definedName>
    <definedName name="HTML_LastUpdate" hidden="1">"5/21/99"</definedName>
    <definedName name="HTML_LineAfter" hidden="1">FALSE</definedName>
    <definedName name="HTML_LineBefore" hidden="1">FALSE</definedName>
    <definedName name="HTML_Name" hidden="1">"Lee Soon Kah"</definedName>
    <definedName name="HTML_OBDlg2" hidden="1">TRUE</definedName>
    <definedName name="HTML_OBDlg4" hidden="1">TRUE</definedName>
    <definedName name="HTML_OS" hidden="1">0</definedName>
    <definedName name="HTML_PathFile" hidden="1">"E:\MSOFFICE\EXCEL\BROADWAY\BOM\AHMO_BOM\BWML#4.htm"</definedName>
    <definedName name="HTML_Title" hidden="1">"bw_ml#4"</definedName>
    <definedName name="Input_Area" localSheetId="0">#REF!</definedName>
    <definedName name="Input_Area" localSheetId="1">#REF!</definedName>
    <definedName name="Input_Area">#REF!</definedName>
    <definedName name="MAY" localSheetId="0" hidden="1">{"'Broadway ML#4'!$J$7:$N$490"}</definedName>
    <definedName name="MAY" localSheetId="1" hidden="1">{"'Broadway ML#4'!$J$7:$N$490"}</definedName>
    <definedName name="MAY" hidden="1">{"'Broadway ML#4'!$J$7:$N$490"}</definedName>
    <definedName name="op" localSheetId="0" hidden="1">{"'Broadway ML#4'!$J$7:$N$490"}</definedName>
    <definedName name="op" localSheetId="1" hidden="1">{"'Broadway ML#4'!$J$7:$N$490"}</definedName>
    <definedName name="op" hidden="1">{"'Broadway ML#4'!$J$7:$N$490"}</definedName>
    <definedName name="partname" localSheetId="0">#REF!</definedName>
    <definedName name="partname" localSheetId="1">#REF!</definedName>
    <definedName name="partname">#REF!</definedName>
    <definedName name="PM" localSheetId="0" hidden="1">{"'Broadway ML#4'!$J$7:$N$490"}</definedName>
    <definedName name="PM" localSheetId="1" hidden="1">{"'Broadway ML#4'!$J$7:$N$490"}</definedName>
    <definedName name="PM" hidden="1">{"'Broadway ML#4'!$J$7:$N$490"}</definedName>
    <definedName name="QWE" localSheetId="0" hidden="1">{"'表紙'!$A$1:$W$39"}</definedName>
    <definedName name="QWE" localSheetId="1" hidden="1">{"'表紙'!$A$1:$W$39"}</definedName>
    <definedName name="QWE" hidden="1">{"'表紙'!$A$1:$W$39"}</definedName>
    <definedName name="Reply">[1]Sheet2!$D$1</definedName>
    <definedName name="reps" localSheetId="0">#REF!</definedName>
    <definedName name="reps" localSheetId="1">#REF!</definedName>
    <definedName name="reps">#REF!</definedName>
    <definedName name="rg_report_info" localSheetId="0">#REF!</definedName>
    <definedName name="rg_report_info" localSheetId="1">#REF!</definedName>
    <definedName name="rg_report_info">#REF!</definedName>
    <definedName name="rg_report_info.APP_CATEGORY" localSheetId="0">#REF!</definedName>
    <definedName name="rg_report_info.APP_CATEGORY" localSheetId="1">#REF!</definedName>
    <definedName name="rg_report_info.APP_CATEGORY">#REF!</definedName>
    <definedName name="rg_report_info.BLANK" localSheetId="0">#REF!</definedName>
    <definedName name="rg_report_info.BLANK" localSheetId="1">#REF!</definedName>
    <definedName name="rg_report_info.BLANK">#REF!</definedName>
    <definedName name="rg_report_info.EFFECTIVE" localSheetId="0">#REF!</definedName>
    <definedName name="rg_report_info.EFFECTIVE" localSheetId="1">#REF!</definedName>
    <definedName name="rg_report_info.EFFECTIVE">#REF!</definedName>
    <definedName name="rg_report_info.PART_ELID" localSheetId="0">#REF!</definedName>
    <definedName name="rg_report_info.PART_ELID" localSheetId="1">#REF!</definedName>
    <definedName name="rg_report_info.PART_ELID">#REF!</definedName>
    <definedName name="rg_report_info.PART_ID" localSheetId="0">#REF!</definedName>
    <definedName name="rg_report_info.PART_ID" localSheetId="1">#REF!</definedName>
    <definedName name="rg_report_info.PART_ID">#REF!</definedName>
    <definedName name="rg_report_info.REPORT_APP_TPL" localSheetId="0">#REF!</definedName>
    <definedName name="rg_report_info.REPORT_APP_TPL" localSheetId="1">#REF!</definedName>
    <definedName name="rg_report_info.REPORT_APP_TPL">#REF!</definedName>
    <definedName name="rg_report_info.REPORT_MODE" localSheetId="0">#REF!</definedName>
    <definedName name="rg_report_info.REPORT_MODE" localSheetId="1">#REF!</definedName>
    <definedName name="rg_report_info.REPORT_MODE">#REF!</definedName>
    <definedName name="rg_report_info.REPORT_QUERY_LIST_LTAB" localSheetId="0">#REF!</definedName>
    <definedName name="rg_report_info.REPORT_QUERY_LIST_LTAB" localSheetId="1">#REF!</definedName>
    <definedName name="rg_report_info.REPORT_QUERY_LIST_LTAB">#REF!</definedName>
    <definedName name="rg_report_info.RPT_FULL_NAME" localSheetId="0">#REF!</definedName>
    <definedName name="rg_report_info.RPT_FULL_NAME" localSheetId="1">#REF!</definedName>
    <definedName name="rg_report_info.RPT_FULL_NAME">#REF!</definedName>
    <definedName name="rg_report_info.RUN_DATE" localSheetId="0">#REF!</definedName>
    <definedName name="rg_report_info.RUN_DATE" localSheetId="1">#REF!</definedName>
    <definedName name="rg_report_info.RUN_DATE">#REF!</definedName>
    <definedName name="rg_report_info.RUN_IN_BG_MODE" localSheetId="0">#REF!</definedName>
    <definedName name="rg_report_info.RUN_IN_BG_MODE" localSheetId="1">#REF!</definedName>
    <definedName name="rg_report_info.RUN_IN_BG_MODE">#REF!</definedName>
    <definedName name="rg_report_info.SAVE_HISTORICAL" localSheetId="0">#REF!</definedName>
    <definedName name="rg_report_info.SAVE_HISTORICAL" localSheetId="1">#REF!</definedName>
    <definedName name="rg_report_info.SAVE_HISTORICAL">#REF!</definedName>
    <definedName name="rg_report_info.SOURCE_ELID" localSheetId="0">#REF!</definedName>
    <definedName name="rg_report_info.SOURCE_ELID" localSheetId="1">#REF!</definedName>
    <definedName name="rg_report_info.SOURCE_ELID">#REF!</definedName>
    <definedName name="rg_report_info.TRANSFER_DIR" localSheetId="0">#REF!</definedName>
    <definedName name="rg_report_info.TRANSFER_DIR" localSheetId="1">#REF!</definedName>
    <definedName name="rg_report_info.TRANSFER_DIR">#REF!</definedName>
    <definedName name="rg_report_info.USER_NAME" localSheetId="0">#REF!</definedName>
    <definedName name="rg_report_info.USER_NAME" localSheetId="1">#REF!</definedName>
    <definedName name="rg_report_info.USER_NAME">#REF!</definedName>
    <definedName name="rg_report_info.VIEW_NAME" localSheetId="0">#REF!</definedName>
    <definedName name="rg_report_info.VIEW_NAME" localSheetId="1">#REF!</definedName>
    <definedName name="rg_report_info.VIEW_NAME">#REF!</definedName>
    <definedName name="risk" localSheetId="0">#REF!</definedName>
    <definedName name="risk" localSheetId="1">#REF!</definedName>
    <definedName name="risk">#REF!</definedName>
    <definedName name="ship" localSheetId="0" hidden="1">{#N/A,#N/A,FALSE,"Summary";#N/A,#N/A,FALSE,"Service";#N/A,#N/A,FALSE,"Carriage";#N/A,#N/A,FALSE,"Backbone"}</definedName>
    <definedName name="ship" localSheetId="1" hidden="1">{#N/A,#N/A,FALSE,"Summary";#N/A,#N/A,FALSE,"Service";#N/A,#N/A,FALSE,"Carriage";#N/A,#N/A,FALSE,"Backbone"}</definedName>
    <definedName name="ship" hidden="1">{#N/A,#N/A,FALSE,"Summary";#N/A,#N/A,FALSE,"Service";#N/A,#N/A,FALSE,"Carriage";#N/A,#N/A,FALSE,"Backbone"}</definedName>
    <definedName name="skm" localSheetId="0" hidden="1">{"'Broadway ML#4'!$J$7:$N$490"}</definedName>
    <definedName name="skm" localSheetId="1" hidden="1">{"'Broadway ML#4'!$J$7:$N$490"}</definedName>
    <definedName name="skm" hidden="1">{"'Broadway ML#4'!$J$7:$N$490"}</definedName>
    <definedName name="station" localSheetId="0">#REF!</definedName>
    <definedName name="station" localSheetId="1">#REF!</definedName>
    <definedName name="station">#REF!</definedName>
    <definedName name="TEST0" localSheetId="0">#REF!</definedName>
    <definedName name="TEST0" localSheetId="1">#REF!</definedName>
    <definedName name="TEST0">#REF!</definedName>
    <definedName name="TESTHKEY" localSheetId="0">#REF!</definedName>
    <definedName name="TESTHKEY" localSheetId="1">#REF!</definedName>
    <definedName name="TESTHKEY">#REF!</definedName>
    <definedName name="TESTKEYS" localSheetId="0">#REF!</definedName>
    <definedName name="TESTKEYS" localSheetId="1">#REF!</definedName>
    <definedName name="TESTKEYS">#REF!</definedName>
    <definedName name="TESTVKEY" localSheetId="0">#REF!</definedName>
    <definedName name="TESTVKEY" localSheetId="1">#REF!</definedName>
    <definedName name="TESTVKEY">#REF!</definedName>
    <definedName name="TOTALのクロス集計">'[2]#REF'!$C$1:$X$271</definedName>
    <definedName name="TYP" localSheetId="0" hidden="1">{"'Broadway ML#4'!$J$7:$N$490"}</definedName>
    <definedName name="TYP" localSheetId="1" hidden="1">{"'Broadway ML#4'!$J$7:$N$490"}</definedName>
    <definedName name="TYP" hidden="1">{"'Broadway ML#4'!$J$7:$N$490"}</definedName>
    <definedName name="Type">[1]Sheet2!$C$1:$C$3</definedName>
    <definedName name="VTNL">[1]Sheet2!$A$1:$A$3</definedName>
    <definedName name="wrn.Scott." localSheetId="0" hidden="1">{#N/A,#N/A,FALSE,"Summary";#N/A,#N/A,FALSE,"Service";#N/A,#N/A,FALSE,"Carriage";#N/A,#N/A,FALSE,"Backbone"}</definedName>
    <definedName name="wrn.Scott." localSheetId="1" hidden="1">{#N/A,#N/A,FALSE,"Summary";#N/A,#N/A,FALSE,"Service";#N/A,#N/A,FALSE,"Carriage";#N/A,#N/A,FALSE,"Backbone"}</definedName>
    <definedName name="wrn.Scott." hidden="1">{#N/A,#N/A,FALSE,"Summary";#N/A,#N/A,FALSE,"Service";#N/A,#N/A,FALSE,"Carriage";#N/A,#N/A,FALSE,"Backbone"}</definedName>
    <definedName name="あ" localSheetId="0" hidden="1">{"'Sheet1'!$B$1299:$I$1312","'Sheet1'!$B$1:$I$137","'Sheet1'!$B$1:$H$135","'Sheet1'!$B$1:$I$135"}</definedName>
    <definedName name="あ" localSheetId="1" hidden="1">{"'Sheet1'!$B$1299:$I$1312","'Sheet1'!$B$1:$I$137","'Sheet1'!$B$1:$H$135","'Sheet1'!$B$1:$I$135"}</definedName>
    <definedName name="あ" hidden="1">{"'Sheet1'!$B$1299:$I$1312","'Sheet1'!$B$1:$I$137","'Sheet1'!$B$1:$H$135","'Sheet1'!$B$1:$I$135"}</definedName>
    <definedName name="グラフ" localSheetId="0" hidden="1">{"'表紙'!$A$1:$W$39"}</definedName>
    <definedName name="グラフ" localSheetId="1" hidden="1">{"'表紙'!$A$1:$W$39"}</definedName>
    <definedName name="グラフ" hidden="1">{"'表紙'!$A$1:$W$39"}</definedName>
    <definedName name="クロス集計2" localSheetId="0">#REF!</definedName>
    <definedName name="クロス集計2" localSheetId="1">#REF!</definedName>
    <definedName name="クロス集計2">#REF!</definedName>
    <definedName name="コミニュケーション" localSheetId="0" hidden="1">{"'表紙'!$A$1:$W$39"}</definedName>
    <definedName name="コミニュケーション" localSheetId="1" hidden="1">{"'表紙'!$A$1:$W$39"}</definedName>
    <definedName name="コミニュケーション" hidden="1">{"'表紙'!$A$1:$W$39"}</definedName>
    <definedName name="ｺﾐﾆｭｹｰｼｮﾝ計画" localSheetId="0" hidden="1">{"'表紙'!$A$1:$W$39"}</definedName>
    <definedName name="ｺﾐﾆｭｹｰｼｮﾝ計画" localSheetId="1" hidden="1">{"'表紙'!$A$1:$W$39"}</definedName>
    <definedName name="ｺﾐﾆｭｹｰｼｮﾝ計画" hidden="1">{"'表紙'!$A$1:$W$39"}</definedName>
    <definedName name="シート" localSheetId="0" hidden="1">{"'表紙'!$A$1:$W$39"}</definedName>
    <definedName name="シート" localSheetId="1" hidden="1">{"'表紙'!$A$1:$W$39"}</definedName>
    <definedName name="シート" hidden="1">{"'表紙'!$A$1:$W$39"}</definedName>
    <definedName name="シート１" localSheetId="0" hidden="1">{"'表紙'!$A$1:$W$39"}</definedName>
    <definedName name="シート１" localSheetId="1" hidden="1">{"'表紙'!$A$1:$W$39"}</definedName>
    <definedName name="シート１" hidden="1">{"'表紙'!$A$1:$W$39"}</definedName>
    <definedName name="スケジュール" localSheetId="0" hidden="1">{"'表紙'!$A$1:$W$39"}</definedName>
    <definedName name="スケジュール" localSheetId="1" hidden="1">{"'表紙'!$A$1:$W$39"}</definedName>
    <definedName name="スケジュール" hidden="1">{"'表紙'!$A$1:$W$39"}</definedName>
    <definedName name="スタートアップ" localSheetId="0" hidden="1">{"'Sheet1'!$B$1299:$I$1312","'Sheet1'!$B$1:$I$137","'Sheet1'!$B$1:$H$135","'Sheet1'!$B$1:$I$135"}</definedName>
    <definedName name="スタートアップ" localSheetId="1" hidden="1">{"'Sheet1'!$B$1299:$I$1312","'Sheet1'!$B$1:$I$137","'Sheet1'!$B$1:$H$135","'Sheet1'!$B$1:$I$135"}</definedName>
    <definedName name="スタートアップ" hidden="1">{"'Sheet1'!$B$1299:$I$1312","'Sheet1'!$B$1:$I$137","'Sheet1'!$B$1:$H$135","'Sheet1'!$B$1:$I$135"}</definedName>
    <definedName name="たいうおう" localSheetId="0" hidden="1">{"'表紙'!$A$1:$W$39"}</definedName>
    <definedName name="たいうおう" localSheetId="1" hidden="1">{"'表紙'!$A$1:$W$39"}</definedName>
    <definedName name="たいうおう" hidden="1">{"'表紙'!$A$1:$W$39"}</definedName>
    <definedName name="っっj" localSheetId="0" hidden="1">{"'表紙'!$A$1:$W$39"}</definedName>
    <definedName name="っっj" localSheetId="1" hidden="1">{"'表紙'!$A$1:$W$39"}</definedName>
    <definedName name="っっj" hidden="1">{"'表紙'!$A$1:$W$39"}</definedName>
    <definedName name="マスタ" localSheetId="0" hidden="1">{"'表紙'!$A$1:$W$39"}</definedName>
    <definedName name="マスタ" localSheetId="1" hidden="1">{"'表紙'!$A$1:$W$39"}</definedName>
    <definedName name="マスタ" hidden="1">{"'表紙'!$A$1:$W$39"}</definedName>
    <definedName name="体制" localSheetId="0" hidden="1">{"'表紙'!$A$1:$W$39"}</definedName>
    <definedName name="体制" localSheetId="1" hidden="1">{"'表紙'!$A$1:$W$39"}</definedName>
    <definedName name="体制" hidden="1">{"'表紙'!$A$1:$W$39"}</definedName>
    <definedName name="全体" localSheetId="0" hidden="1">{"'表紙'!$A$1:$W$39"}</definedName>
    <definedName name="全体" localSheetId="1" hidden="1">{"'表紙'!$A$1:$W$39"}</definedName>
    <definedName name="全体" hidden="1">{"'表紙'!$A$1:$W$39"}</definedName>
    <definedName name="品質" localSheetId="0" hidden="1">{"'表紙'!$A$1:$W$39"}</definedName>
    <definedName name="品質" localSheetId="1" hidden="1">{"'表紙'!$A$1:$W$39"}</definedName>
    <definedName name="品質" hidden="1">{"'表紙'!$A$1:$W$39"}</definedName>
    <definedName name="安全" localSheetId="0" hidden="1">{"'表紙'!$A$1:$W$39"}</definedName>
    <definedName name="安全" localSheetId="1" hidden="1">{"'表紙'!$A$1:$W$39"}</definedName>
    <definedName name="安全" hidden="1">{"'表紙'!$A$1:$W$39"}</definedName>
    <definedName name="改革" localSheetId="0" hidden="1">{"'表紙'!$A$1:$W$39"}</definedName>
    <definedName name="改革" localSheetId="1" hidden="1">{"'表紙'!$A$1:$W$39"}</definedName>
    <definedName name="改革" hidden="1">{"'表紙'!$A$1:$W$39"}</definedName>
    <definedName name="東京都" localSheetId="0" hidden="1">{"'表紙'!$A$1:$W$39"}</definedName>
    <definedName name="東京都" localSheetId="1" hidden="1">{"'表紙'!$A$1:$W$39"}</definedName>
    <definedName name="東京都" hidden="1">{"'表紙'!$A$1:$W$39"}</definedName>
    <definedName name="検討" localSheetId="0" hidden="1">{"'表紙'!$A$1:$W$39"}</definedName>
    <definedName name="検討" localSheetId="1" hidden="1">{"'表紙'!$A$1:$W$39"}</definedName>
    <definedName name="検討" hidden="1">{"'表紙'!$A$1:$W$39"}</definedName>
    <definedName name="検討資料" localSheetId="0" hidden="1">{"'表紙'!$A$1:$W$39"}</definedName>
    <definedName name="検討資料" localSheetId="1" hidden="1">{"'表紙'!$A$1:$W$39"}</definedName>
    <definedName name="検討資料" hidden="1">{"'表紙'!$A$1:$W$39"}</definedName>
    <definedName name="計画" localSheetId="0" hidden="1">{"'表紙'!$A$1:$W$39"}</definedName>
    <definedName name="計画" localSheetId="1" hidden="1">{"'表紙'!$A$1:$W$39"}</definedName>
    <definedName name="計画" hidden="1">{"'表紙'!$A$1:$W$39"}</definedName>
    <definedName name="責任体制" localSheetId="0" hidden="1">{"'表紙'!$A$1:$W$39"}</definedName>
    <definedName name="責任体制" localSheetId="1" hidden="1">{"'表紙'!$A$1:$W$39"}</definedName>
    <definedName name="責任体制" hidden="1">{"'表紙'!$A$1:$W$39"}</definedName>
    <definedName name="関連表" localSheetId="0" hidden="1">#REF!</definedName>
    <definedName name="関連表" localSheetId="1" hidden="1">#REF!</definedName>
    <definedName name="関連表" hidden="1">#REF!</definedName>
    <definedName name="ー" localSheetId="0" hidden="1">{"'表紙'!$A$1:$W$39"}</definedName>
    <definedName name="ー" localSheetId="1" hidden="1">{"'表紙'!$A$1:$W$39"}</definedName>
    <definedName name="ー" hidden="1">{"'表紙'!$A$1:$W$39"}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149" i="4" l="1"/>
  <c r="T149" i="4"/>
  <c r="S149" i="4"/>
  <c r="M149" i="4"/>
  <c r="L149" i="4"/>
  <c r="P149" i="4" s="1"/>
  <c r="K149" i="4"/>
  <c r="C149" i="4"/>
  <c r="U148" i="4"/>
  <c r="T148" i="4"/>
  <c r="S148" i="4"/>
  <c r="P148" i="4"/>
  <c r="M148" i="4"/>
  <c r="L148" i="4"/>
  <c r="K148" i="4"/>
  <c r="C148" i="4"/>
  <c r="U147" i="4"/>
  <c r="T147" i="4"/>
  <c r="S147" i="4"/>
  <c r="M147" i="4"/>
  <c r="L147" i="4"/>
  <c r="K147" i="4"/>
  <c r="P147" i="4" s="1"/>
  <c r="C147" i="4"/>
  <c r="U146" i="4"/>
  <c r="T146" i="4"/>
  <c r="S146" i="4"/>
  <c r="M146" i="4"/>
  <c r="L146" i="4"/>
  <c r="P146" i="4" s="1"/>
  <c r="K146" i="4"/>
  <c r="C146" i="4"/>
  <c r="U145" i="4"/>
  <c r="T145" i="4"/>
  <c r="S145" i="4"/>
  <c r="P145" i="4"/>
  <c r="M145" i="4"/>
  <c r="L145" i="4"/>
  <c r="K145" i="4"/>
  <c r="C145" i="4"/>
  <c r="U144" i="4"/>
  <c r="T144" i="4"/>
  <c r="S144" i="4"/>
  <c r="P144" i="4"/>
  <c r="M144" i="4"/>
  <c r="L144" i="4"/>
  <c r="K144" i="4"/>
  <c r="C144" i="4"/>
  <c r="U143" i="4"/>
  <c r="T143" i="4"/>
  <c r="S143" i="4"/>
  <c r="M143" i="4"/>
  <c r="L143" i="4"/>
  <c r="P143" i="4" s="1"/>
  <c r="K143" i="4"/>
  <c r="C143" i="4"/>
  <c r="U142" i="4"/>
  <c r="T142" i="4"/>
  <c r="S142" i="4"/>
  <c r="P142" i="4"/>
  <c r="M142" i="4"/>
  <c r="L142" i="4"/>
  <c r="K142" i="4"/>
  <c r="C142" i="4"/>
  <c r="U141" i="4"/>
  <c r="T141" i="4"/>
  <c r="S141" i="4"/>
  <c r="P141" i="4"/>
  <c r="M141" i="4"/>
  <c r="L141" i="4"/>
  <c r="K141" i="4"/>
  <c r="C141" i="4"/>
  <c r="U140" i="4"/>
  <c r="T140" i="4"/>
  <c r="S140" i="4"/>
  <c r="M140" i="4"/>
  <c r="L140" i="4"/>
  <c r="P140" i="4" s="1"/>
  <c r="K140" i="4"/>
  <c r="C140" i="4"/>
  <c r="U139" i="4"/>
  <c r="T139" i="4"/>
  <c r="S139" i="4"/>
  <c r="P139" i="4"/>
  <c r="M139" i="4"/>
  <c r="L139" i="4"/>
  <c r="K139" i="4"/>
  <c r="C139" i="4"/>
  <c r="U138" i="4"/>
  <c r="T138" i="4"/>
  <c r="S138" i="4"/>
  <c r="P138" i="4"/>
  <c r="M138" i="4"/>
  <c r="L138" i="4"/>
  <c r="K138" i="4"/>
  <c r="C138" i="4"/>
  <c r="U137" i="4"/>
  <c r="T137" i="4"/>
  <c r="S137" i="4"/>
  <c r="M137" i="4"/>
  <c r="L137" i="4"/>
  <c r="P137" i="4" s="1"/>
  <c r="K137" i="4"/>
  <c r="C137" i="4"/>
  <c r="U136" i="4"/>
  <c r="T136" i="4"/>
  <c r="S136" i="4"/>
  <c r="P136" i="4"/>
  <c r="M136" i="4"/>
  <c r="L136" i="4"/>
  <c r="K136" i="4"/>
  <c r="C136" i="4"/>
  <c r="U135" i="4"/>
  <c r="T135" i="4"/>
  <c r="S135" i="4"/>
  <c r="P135" i="4"/>
  <c r="M135" i="4"/>
  <c r="L135" i="4"/>
  <c r="K135" i="4"/>
  <c r="C135" i="4"/>
  <c r="U134" i="4"/>
  <c r="T134" i="4"/>
  <c r="S134" i="4"/>
  <c r="M134" i="4"/>
  <c r="L134" i="4"/>
  <c r="P134" i="4" s="1"/>
  <c r="K134" i="4"/>
  <c r="C134" i="4"/>
  <c r="U133" i="4"/>
  <c r="T133" i="4"/>
  <c r="S133" i="4"/>
  <c r="P133" i="4"/>
  <c r="M133" i="4"/>
  <c r="L133" i="4"/>
  <c r="K133" i="4"/>
  <c r="C133" i="4"/>
  <c r="U132" i="4"/>
  <c r="T132" i="4"/>
  <c r="S132" i="4"/>
  <c r="P132" i="4"/>
  <c r="M132" i="4"/>
  <c r="L132" i="4"/>
  <c r="K132" i="4"/>
  <c r="C132" i="4"/>
  <c r="U131" i="4"/>
  <c r="T131" i="4"/>
  <c r="S131" i="4"/>
  <c r="M131" i="4"/>
  <c r="L131" i="4"/>
  <c r="P131" i="4" s="1"/>
  <c r="K131" i="4"/>
  <c r="C131" i="4"/>
  <c r="U130" i="4"/>
  <c r="T130" i="4"/>
  <c r="S130" i="4"/>
  <c r="P130" i="4"/>
  <c r="M130" i="4"/>
  <c r="L130" i="4"/>
  <c r="K130" i="4"/>
  <c r="C130" i="4"/>
  <c r="U129" i="4"/>
  <c r="T129" i="4"/>
  <c r="S129" i="4"/>
  <c r="P129" i="4"/>
  <c r="M129" i="4"/>
  <c r="L129" i="4"/>
  <c r="K129" i="4"/>
  <c r="C129" i="4"/>
  <c r="U128" i="4"/>
  <c r="T128" i="4"/>
  <c r="S128" i="4"/>
  <c r="M128" i="4"/>
  <c r="L128" i="4"/>
  <c r="P128" i="4" s="1"/>
  <c r="K128" i="4"/>
  <c r="C128" i="4"/>
  <c r="U127" i="4"/>
  <c r="T127" i="4"/>
  <c r="S127" i="4"/>
  <c r="P127" i="4"/>
  <c r="M127" i="4"/>
  <c r="L127" i="4"/>
  <c r="K127" i="4"/>
  <c r="C127" i="4"/>
  <c r="U126" i="4"/>
  <c r="T126" i="4"/>
  <c r="S126" i="4"/>
  <c r="P126" i="4"/>
  <c r="M126" i="4"/>
  <c r="L126" i="4"/>
  <c r="K126" i="4"/>
  <c r="C126" i="4"/>
  <c r="U125" i="4"/>
  <c r="T125" i="4"/>
  <c r="S125" i="4"/>
  <c r="M125" i="4"/>
  <c r="L125" i="4"/>
  <c r="P125" i="4" s="1"/>
  <c r="K125" i="4"/>
  <c r="C125" i="4"/>
  <c r="P121" i="4"/>
  <c r="N121" i="4"/>
  <c r="J121" i="4"/>
  <c r="P120" i="4"/>
  <c r="H120" i="4" s="1"/>
  <c r="N120" i="4" s="1"/>
  <c r="P119" i="4"/>
  <c r="N119" i="4"/>
  <c r="J119" i="4"/>
  <c r="P118" i="4"/>
  <c r="N118" i="4"/>
  <c r="J118" i="4"/>
  <c r="P117" i="4"/>
  <c r="N117" i="4"/>
  <c r="J117" i="4"/>
  <c r="P116" i="4"/>
  <c r="N116" i="4"/>
  <c r="J116" i="4"/>
  <c r="P115" i="4"/>
  <c r="N115" i="4"/>
  <c r="J115" i="4"/>
  <c r="P114" i="4"/>
  <c r="N114" i="4"/>
  <c r="J114" i="4"/>
  <c r="P113" i="4"/>
  <c r="N113" i="4"/>
  <c r="J113" i="4"/>
  <c r="P112" i="4"/>
  <c r="N112" i="4"/>
  <c r="J112" i="4"/>
  <c r="P111" i="4"/>
  <c r="N111" i="4"/>
  <c r="J111" i="4"/>
  <c r="P110" i="4"/>
  <c r="N110" i="4"/>
  <c r="J110" i="4"/>
  <c r="P109" i="4"/>
  <c r="N109" i="4"/>
  <c r="J109" i="4"/>
  <c r="P108" i="4"/>
  <c r="N108" i="4"/>
  <c r="J108" i="4"/>
  <c r="N107" i="4"/>
  <c r="J107" i="4"/>
  <c r="P105" i="4"/>
  <c r="N105" i="4"/>
  <c r="J105" i="4"/>
  <c r="H105" i="4"/>
  <c r="P104" i="4"/>
  <c r="N104" i="4"/>
  <c r="J104" i="4"/>
  <c r="H104" i="4"/>
  <c r="P103" i="4"/>
  <c r="N103" i="4"/>
  <c r="J103" i="4"/>
  <c r="H103" i="4"/>
  <c r="P102" i="4"/>
  <c r="N102" i="4"/>
  <c r="J102" i="4"/>
  <c r="H102" i="4"/>
  <c r="H101" i="4"/>
  <c r="P100" i="4"/>
  <c r="N100" i="4"/>
  <c r="H100" i="4" s="1"/>
  <c r="J100" i="4"/>
  <c r="P99" i="4"/>
  <c r="N99" i="4"/>
  <c r="J99" i="4"/>
  <c r="H99" i="4"/>
  <c r="P98" i="4"/>
  <c r="N98" i="4"/>
  <c r="J98" i="4"/>
  <c r="H98" i="4"/>
  <c r="P97" i="4"/>
  <c r="N97" i="4"/>
  <c r="H97" i="4" s="1"/>
  <c r="J97" i="4"/>
  <c r="P96" i="4"/>
  <c r="N96" i="4"/>
  <c r="J96" i="4"/>
  <c r="H96" i="4"/>
  <c r="H95" i="4"/>
  <c r="P94" i="4"/>
  <c r="N94" i="4"/>
  <c r="H94" i="4" s="1"/>
  <c r="J94" i="4"/>
  <c r="P93" i="4"/>
  <c r="N93" i="4"/>
  <c r="H93" i="4" s="1"/>
  <c r="J93" i="4"/>
  <c r="P92" i="4"/>
  <c r="N92" i="4"/>
  <c r="J92" i="4"/>
  <c r="H92" i="4"/>
  <c r="P91" i="4"/>
  <c r="N91" i="4"/>
  <c r="H91" i="4" s="1"/>
  <c r="J91" i="4"/>
  <c r="P90" i="4"/>
  <c r="N90" i="4"/>
  <c r="H90" i="4" s="1"/>
  <c r="J90" i="4"/>
  <c r="P89" i="4"/>
  <c r="N89" i="4"/>
  <c r="J89" i="4"/>
  <c r="H89" i="4"/>
  <c r="P88" i="4"/>
  <c r="N88" i="4"/>
  <c r="H88" i="4" s="1"/>
  <c r="J88" i="4"/>
  <c r="N87" i="4"/>
  <c r="J87" i="4"/>
  <c r="P85" i="4"/>
  <c r="N85" i="4"/>
  <c r="J85" i="4"/>
  <c r="P84" i="4"/>
  <c r="N84" i="4"/>
  <c r="J84" i="4"/>
  <c r="P83" i="4"/>
  <c r="N83" i="4"/>
  <c r="J83" i="4"/>
  <c r="P82" i="4"/>
  <c r="N82" i="4"/>
  <c r="J82" i="4"/>
  <c r="P81" i="4"/>
  <c r="N81" i="4"/>
  <c r="J81" i="4"/>
  <c r="P79" i="4"/>
  <c r="N79" i="4"/>
  <c r="J79" i="4"/>
  <c r="P78" i="4"/>
  <c r="J78" i="4"/>
  <c r="P77" i="4"/>
  <c r="N77" i="4"/>
  <c r="J77" i="4"/>
  <c r="P76" i="4"/>
  <c r="N76" i="4"/>
  <c r="J76" i="4"/>
  <c r="N75" i="4"/>
  <c r="H75" i="4"/>
  <c r="P74" i="4"/>
  <c r="N74" i="4"/>
  <c r="J74" i="4"/>
  <c r="H74" i="4"/>
  <c r="N73" i="4"/>
  <c r="J73" i="4"/>
  <c r="N72" i="4"/>
  <c r="J72" i="4"/>
  <c r="N71" i="4"/>
  <c r="J71" i="4"/>
  <c r="N70" i="4"/>
  <c r="J70" i="4"/>
  <c r="N69" i="4"/>
  <c r="J69" i="4"/>
  <c r="N68" i="4"/>
  <c r="J68" i="4"/>
  <c r="P67" i="4"/>
  <c r="O67" i="4"/>
  <c r="P66" i="4"/>
  <c r="O66" i="4"/>
  <c r="P65" i="4"/>
  <c r="N65" i="4"/>
  <c r="J65" i="4"/>
  <c r="H65" i="4"/>
  <c r="O65" i="4" s="1"/>
  <c r="P64" i="4"/>
  <c r="H64" i="4" s="1"/>
  <c r="N64" i="4" s="1"/>
  <c r="J64" i="4"/>
  <c r="P63" i="4"/>
  <c r="O63" i="4"/>
  <c r="P62" i="4"/>
  <c r="O62" i="4"/>
  <c r="P61" i="4"/>
  <c r="N61" i="4"/>
  <c r="J61" i="4"/>
  <c r="P60" i="4"/>
  <c r="N60" i="4"/>
  <c r="J60" i="4"/>
  <c r="P59" i="4"/>
  <c r="O59" i="4"/>
  <c r="P58" i="4"/>
  <c r="O58" i="4"/>
  <c r="J58" i="4"/>
  <c r="P57" i="4"/>
  <c r="O57" i="4"/>
  <c r="J57" i="4"/>
  <c r="P56" i="4"/>
  <c r="N56" i="4"/>
  <c r="J56" i="4"/>
  <c r="H56" i="4"/>
  <c r="O56" i="4" s="1"/>
  <c r="P55" i="4"/>
  <c r="N55" i="4"/>
  <c r="H55" i="4" s="1"/>
  <c r="O55" i="4" s="1"/>
  <c r="J55" i="4"/>
  <c r="P54" i="4"/>
  <c r="O54" i="4"/>
  <c r="P53" i="4"/>
  <c r="N53" i="4"/>
  <c r="J53" i="4"/>
  <c r="H53" i="4"/>
  <c r="O53" i="4" s="1"/>
  <c r="P52" i="4"/>
  <c r="O52" i="4"/>
  <c r="P51" i="4"/>
  <c r="O51" i="4"/>
  <c r="P50" i="4"/>
  <c r="N50" i="4"/>
  <c r="J50" i="4"/>
  <c r="H50" i="4"/>
  <c r="P49" i="4"/>
  <c r="N49" i="4"/>
  <c r="J49" i="4"/>
  <c r="H49" i="4"/>
  <c r="P48" i="4"/>
  <c r="N48" i="4"/>
  <c r="J48" i="4"/>
  <c r="H48" i="4"/>
  <c r="P47" i="4"/>
  <c r="O47" i="4"/>
  <c r="P46" i="4"/>
  <c r="O46" i="4"/>
  <c r="P45" i="4"/>
  <c r="O45" i="4"/>
  <c r="P44" i="4"/>
  <c r="O44" i="4"/>
  <c r="P43" i="4"/>
  <c r="O43" i="4"/>
  <c r="P42" i="4"/>
  <c r="O42" i="4"/>
  <c r="P41" i="4"/>
  <c r="O41" i="4"/>
  <c r="P40" i="4"/>
  <c r="N40" i="4"/>
  <c r="H40" i="4"/>
  <c r="O40" i="4" s="1"/>
  <c r="P39" i="4"/>
  <c r="O39" i="4"/>
  <c r="P38" i="4"/>
  <c r="O38" i="4"/>
  <c r="P37" i="4"/>
  <c r="O37" i="4"/>
  <c r="P36" i="4"/>
  <c r="H36" i="4"/>
  <c r="O36" i="4" s="1"/>
  <c r="P35" i="4"/>
  <c r="H35" i="4"/>
  <c r="O35" i="4" s="1"/>
  <c r="P34" i="4"/>
  <c r="O34" i="4"/>
  <c r="J34" i="4"/>
  <c r="H34" i="4"/>
  <c r="P33" i="4"/>
  <c r="N33" i="4"/>
  <c r="H33" i="4" s="1"/>
  <c r="J33" i="4"/>
  <c r="P32" i="4"/>
  <c r="N32" i="4"/>
  <c r="H32" i="4" s="1"/>
  <c r="O32" i="4" s="1"/>
  <c r="J32" i="4"/>
  <c r="P31" i="4"/>
  <c r="N31" i="4"/>
  <c r="J31" i="4"/>
  <c r="H31" i="4"/>
  <c r="O31" i="4" s="1"/>
  <c r="P30" i="4"/>
  <c r="H30" i="4"/>
  <c r="O30" i="4" s="1"/>
  <c r="P29" i="4"/>
  <c r="H29" i="4"/>
  <c r="O29" i="4" s="1"/>
  <c r="P28" i="4"/>
  <c r="O28" i="4"/>
  <c r="H28" i="4"/>
  <c r="P27" i="4"/>
  <c r="H27" i="4"/>
  <c r="O27" i="4" s="1"/>
  <c r="P26" i="4"/>
  <c r="H26" i="4"/>
  <c r="O26" i="4" s="1"/>
  <c r="P25" i="4"/>
  <c r="N25" i="4"/>
  <c r="H25" i="4" s="1"/>
  <c r="O25" i="4" s="1"/>
  <c r="P24" i="4"/>
  <c r="O24" i="4"/>
  <c r="P23" i="4"/>
  <c r="O23" i="4"/>
  <c r="P22" i="4"/>
  <c r="N22" i="4"/>
  <c r="H22" i="4"/>
  <c r="O22" i="4" s="1"/>
  <c r="P21" i="4"/>
  <c r="O21" i="4"/>
  <c r="P20" i="4"/>
  <c r="O20" i="4"/>
  <c r="P19" i="4"/>
  <c r="O19" i="4"/>
  <c r="J19" i="4"/>
  <c r="P18" i="4"/>
  <c r="O18" i="4"/>
  <c r="J18" i="4"/>
  <c r="P17" i="4"/>
  <c r="O17" i="4"/>
  <c r="J17" i="4"/>
  <c r="P16" i="4"/>
  <c r="O16" i="4"/>
  <c r="J16" i="4"/>
  <c r="P15" i="4"/>
  <c r="O15" i="4"/>
  <c r="J15" i="4"/>
  <c r="P14" i="4"/>
  <c r="O14" i="4"/>
  <c r="J14" i="4"/>
  <c r="P13" i="4"/>
  <c r="O13" i="4"/>
  <c r="J13" i="4"/>
  <c r="P12" i="4"/>
  <c r="O12" i="4"/>
  <c r="J12" i="4"/>
  <c r="P11" i="4"/>
  <c r="O11" i="4"/>
  <c r="J11" i="4"/>
  <c r="P10" i="4"/>
  <c r="O10" i="4"/>
  <c r="P9" i="4"/>
  <c r="O9" i="4"/>
  <c r="P8" i="4"/>
  <c r="O8" i="4"/>
  <c r="N8" i="4"/>
  <c r="J8" i="4"/>
  <c r="H8" i="4"/>
  <c r="P7" i="4"/>
  <c r="O7" i="4"/>
  <c r="J7" i="4"/>
  <c r="P6" i="4"/>
  <c r="O6" i="4"/>
  <c r="J6" i="4"/>
  <c r="P5" i="4"/>
  <c r="O5" i="4"/>
  <c r="J5" i="4"/>
  <c r="P4" i="4"/>
  <c r="O4" i="4"/>
  <c r="J4" i="4"/>
  <c r="P3" i="4"/>
  <c r="O3" i="4"/>
  <c r="J3" i="4"/>
  <c r="P2" i="4"/>
  <c r="O2" i="4"/>
  <c r="J2" i="4"/>
  <c r="U3" i="3"/>
  <c r="U4" i="3"/>
  <c r="U5" i="3"/>
  <c r="U6" i="3"/>
  <c r="U7" i="3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" i="3"/>
  <c r="T3" i="3"/>
  <c r="T4" i="3"/>
  <c r="T5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" i="3"/>
  <c r="S3" i="3"/>
  <c r="S4" i="3"/>
  <c r="S5" i="3"/>
  <c r="S6" i="3"/>
  <c r="S7" i="3"/>
  <c r="S8" i="3"/>
  <c r="S9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" i="3"/>
  <c r="P21" i="3"/>
  <c r="P22" i="3"/>
  <c r="M3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" i="3"/>
  <c r="L3" i="3"/>
  <c r="L4" i="3"/>
  <c r="L5" i="3"/>
  <c r="P5" i="3" s="1"/>
  <c r="L6" i="3"/>
  <c r="L7" i="3"/>
  <c r="L8" i="3"/>
  <c r="L9" i="3"/>
  <c r="P9" i="3" s="1"/>
  <c r="L10" i="3"/>
  <c r="P10" i="3" s="1"/>
  <c r="L11" i="3"/>
  <c r="L12" i="3"/>
  <c r="L13" i="3"/>
  <c r="L14" i="3"/>
  <c r="L15" i="3"/>
  <c r="L16" i="3"/>
  <c r="L17" i="3"/>
  <c r="P17" i="3" s="1"/>
  <c r="L18" i="3"/>
  <c r="L19" i="3"/>
  <c r="L20" i="3"/>
  <c r="L21" i="3"/>
  <c r="L22" i="3"/>
  <c r="L23" i="3"/>
  <c r="L24" i="3"/>
  <c r="L25" i="3"/>
  <c r="L26" i="3"/>
  <c r="K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" i="3"/>
  <c r="L2" i="3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" i="3"/>
  <c r="P2" i="3" l="1"/>
  <c r="P23" i="3"/>
  <c r="P11" i="3"/>
  <c r="P7" i="3"/>
  <c r="P18" i="3"/>
  <c r="P6" i="3"/>
  <c r="P8" i="3"/>
  <c r="P19" i="3"/>
  <c r="P16" i="3"/>
  <c r="P4" i="3"/>
  <c r="P20" i="3"/>
  <c r="P15" i="3"/>
  <c r="P3" i="3"/>
  <c r="P24" i="3"/>
  <c r="P26" i="3"/>
  <c r="P14" i="3"/>
  <c r="P12" i="3"/>
  <c r="P25" i="3"/>
  <c r="P13" i="3"/>
</calcChain>
</file>

<file path=xl/sharedStrings.xml><?xml version="1.0" encoding="utf-8"?>
<sst xmlns="http://schemas.openxmlformats.org/spreadsheetml/2006/main" count="1149" uniqueCount="452">
  <si>
    <t>PL</t>
  </si>
  <si>
    <t>pcs/ box</t>
  </si>
  <si>
    <t>BOX/PALLET</t>
  </si>
  <si>
    <t>CBM 1 PALLET</t>
  </si>
  <si>
    <t>unit price</t>
  </si>
  <si>
    <t>PACKING 1PALLET</t>
  </si>
  <si>
    <t>NW/PC</t>
  </si>
  <si>
    <r>
      <t>H.S.Code(</t>
    </r>
    <r>
      <rPr>
        <sz val="11"/>
        <color rgb="FF000000"/>
        <rFont val="MingLiU"/>
        <family val="3"/>
      </rPr>
      <t>仅供参考</t>
    </r>
    <r>
      <rPr>
        <sz val="11"/>
        <color rgb="FF000000"/>
        <rFont val="Calibri"/>
        <family val="2"/>
      </rPr>
      <t>)</t>
    </r>
  </si>
  <si>
    <t>机种</t>
  </si>
  <si>
    <t xml:space="preserve">ctns </t>
  </si>
  <si>
    <t xml:space="preserve">NEW PART </t>
  </si>
  <si>
    <t>pcs/pp</t>
  </si>
  <si>
    <t>PK bên ngoài</t>
  </si>
  <si>
    <t>5 tầng</t>
  </si>
  <si>
    <t>/1000000</t>
  </si>
  <si>
    <t>PA-1141-21EV</t>
  </si>
  <si>
    <t>SWITCHING POWER SUPPLY;140W/28V</t>
  </si>
  <si>
    <t>117*114*134</t>
  </si>
  <si>
    <t>56.0*39.0*25.0</t>
  </si>
  <si>
    <t>PA-1131-29DV</t>
  </si>
  <si>
    <t>PA-1181-28DV</t>
  </si>
  <si>
    <t>PA-1241-92V1</t>
  </si>
  <si>
    <t>SWITCHING POWER SUPPLY;130W/19.5V</t>
  </si>
  <si>
    <t>SWITCHING POWER SUPPLY;180W/19.5V</t>
  </si>
  <si>
    <t>SWITCHING POWER SUPPLY;240W/19.5V</t>
  </si>
  <si>
    <t>54.5*38.*24.5</t>
  </si>
  <si>
    <t>55*38*19</t>
  </si>
  <si>
    <t>PK10001DU7L</t>
  </si>
  <si>
    <t>PK10001CN4L</t>
  </si>
  <si>
    <t>PK10001HB7L</t>
  </si>
  <si>
    <t>117*114*110</t>
  </si>
  <si>
    <t>4 tầng</t>
  </si>
  <si>
    <t>CUSTOMER P/N</t>
  </si>
  <si>
    <t>OUT PUT</t>
  </si>
  <si>
    <t>INPUT</t>
  </si>
  <si>
    <t>MODEL</t>
  </si>
  <si>
    <t>Output 28.0V-5.0A/140W</t>
  </si>
  <si>
    <t>Input 100-240V~2.5A, 50-60Hz</t>
  </si>
  <si>
    <t>C410011</t>
  </si>
  <si>
    <t>Output 19.5V-6.7A/130W</t>
  </si>
  <si>
    <t>Output 19.5V-9.23A/180W</t>
  </si>
  <si>
    <t>Input 100-240V~2.34A, 50-60Hz</t>
  </si>
  <si>
    <t>Output 19.5V-12.31A/240W</t>
  </si>
  <si>
    <t>Input 100-240V~3.5A, 50-60Hz</t>
  </si>
  <si>
    <t>LA130PM190</t>
  </si>
  <si>
    <t>LA180PM180</t>
  </si>
  <si>
    <t>LA240PM190</t>
  </si>
  <si>
    <t>117*114.5*12 cm</t>
  </si>
  <si>
    <t>117*114*107</t>
  </si>
  <si>
    <t>PA-1141-21EP</t>
  </si>
  <si>
    <t>42.5*19.5*21.5</t>
  </si>
  <si>
    <t xml:space="preserve">101.6*121.9*12 </t>
  </si>
  <si>
    <t>101.6*121.9*118</t>
  </si>
  <si>
    <t>PA-1600-30VN</t>
  </si>
  <si>
    <t>PA-1201-56VX</t>
  </si>
  <si>
    <t>59*40*23</t>
  </si>
  <si>
    <t>02755000-501</t>
  </si>
  <si>
    <t>Output 30.0V-2.0A/Total Max 60W</t>
  </si>
  <si>
    <t>Input 100-240V~1.6A, 50/60Hz</t>
  </si>
  <si>
    <t>SWITCHING POWER SUPPLY;60W/30V</t>
  </si>
  <si>
    <t>SWITCHING POWER SUPPLY;195W/56V</t>
  </si>
  <si>
    <t>101.6*121.9*103.2</t>
  </si>
  <si>
    <t>PA-1120-VWSB</t>
  </si>
  <si>
    <t>PA-1120-VBSB</t>
  </si>
  <si>
    <t>12.5W PSU White US plug ,Barrrel</t>
  </si>
  <si>
    <t>12.5W PSU Black US plug ,Barrel</t>
  </si>
  <si>
    <t>56*39*20</t>
  </si>
  <si>
    <t>PA-1600-30VE</t>
  </si>
  <si>
    <t>PA-1600-30VK</t>
  </si>
  <si>
    <t>PA-1600-30VA</t>
  </si>
  <si>
    <t>02755000-502</t>
  </si>
  <si>
    <t>02755000-503</t>
  </si>
  <si>
    <t>02755000-504</t>
  </si>
  <si>
    <t>UTP-231LC</t>
  </si>
  <si>
    <t>UTP-231LG</t>
  </si>
  <si>
    <t>UTP-231LI</t>
  </si>
  <si>
    <t>UTP-231L</t>
  </si>
  <si>
    <t>Output 57.0V-3.42A</t>
  </si>
  <si>
    <t>Input 100-240V~3.0A, 50/60Hz</t>
  </si>
  <si>
    <t>UTP-232L</t>
  </si>
  <si>
    <t>PA-1161-08MV</t>
  </si>
  <si>
    <t>PA-2650-88MV</t>
  </si>
  <si>
    <t>SWITCHING POWER SUPPLY;165W/22V</t>
  </si>
  <si>
    <t>SWITCHING POWER SUPPLY;65W/15V</t>
  </si>
  <si>
    <t>6 tầng</t>
  </si>
  <si>
    <t>117*114*89.9</t>
  </si>
  <si>
    <t>54.3*36.5*19.5</t>
  </si>
  <si>
    <t>117*114*11.9</t>
  </si>
  <si>
    <t>54.3*36.5*13.5</t>
  </si>
  <si>
    <t>117*114*92.9</t>
  </si>
  <si>
    <t>M1254383-003</t>
  </si>
  <si>
    <t>Output 15.0V-4.0A, 5.0V-1.0A</t>
  </si>
  <si>
    <t>Output 22V-7.5A/165W</t>
  </si>
  <si>
    <t>Input 100-240V~2.4A, 50/60Hz</t>
  </si>
  <si>
    <t>M1214717-005</t>
  </si>
  <si>
    <t>PA-1120-VWSC</t>
  </si>
  <si>
    <t>PA-1120-VBSC</t>
  </si>
  <si>
    <t>PA-1180-VWBC</t>
  </si>
  <si>
    <t>PA-1180-VBBC</t>
  </si>
  <si>
    <t>12.5W PSU White US plug ,typeC</t>
  </si>
  <si>
    <t>12.5W PSU Black US plug ,typeC</t>
  </si>
  <si>
    <t>18W PSU White No Plug ,typeC</t>
  </si>
  <si>
    <t>18W PSU Black No Plug ,typeC</t>
  </si>
  <si>
    <t>Layer</t>
  </si>
  <si>
    <t>1170*1140*119</t>
  </si>
  <si>
    <t>carton DIM</t>
  </si>
  <si>
    <t>Pallet DIM</t>
  </si>
  <si>
    <t>1170*1140*869</t>
  </si>
  <si>
    <t>1170*1140*819</t>
  </si>
  <si>
    <t>54.3*36.5*15</t>
  </si>
  <si>
    <t>Output 5.0V-2.5A/12.5W</t>
  </si>
  <si>
    <t>Output 9.0V-2.0A/18.0W</t>
  </si>
  <si>
    <t>Input 100-240V~0.5A 50/60Hz</t>
  </si>
  <si>
    <t>54.3*36.5*17.5</t>
  </si>
  <si>
    <t>PA-1120-VWEB</t>
  </si>
  <si>
    <t>PA-1120-VWUB</t>
  </si>
  <si>
    <t>PA-1120-VBEB</t>
  </si>
  <si>
    <t>PA-1120-VBUB</t>
  </si>
  <si>
    <t>PA-1120-VBAB</t>
  </si>
  <si>
    <t>PA-1120-VWAB</t>
  </si>
  <si>
    <t>PA-1120-VWEC</t>
  </si>
  <si>
    <t>PA-1120-VWUC</t>
  </si>
  <si>
    <t>PA-1120-VWAC</t>
  </si>
  <si>
    <t>PA-1120-VBEC</t>
  </si>
  <si>
    <t>PA-1120-VBUC</t>
  </si>
  <si>
    <t>PA-1120-VBAC</t>
  </si>
  <si>
    <t>PA-1180-VWSC</t>
  </si>
  <si>
    <t>PA-1180-VWEC</t>
  </si>
  <si>
    <t>PA-1180-VWUC</t>
  </si>
  <si>
    <t>PA-1180-VWAC</t>
  </si>
  <si>
    <t>PA-1180-VBSC</t>
  </si>
  <si>
    <t>PA-1180-VBEC</t>
  </si>
  <si>
    <t>PA-1180-VBUC</t>
  </si>
  <si>
    <t>PA-1180-VBAC</t>
  </si>
  <si>
    <t>PA-1180-VWHC</t>
  </si>
  <si>
    <t>PA-1180-VBHC</t>
  </si>
  <si>
    <t>PA-1180-VWHP</t>
  </si>
  <si>
    <t>PA-1180-VBHP</t>
  </si>
  <si>
    <t>12.5W PSU White EU plug ,Barrrel</t>
  </si>
  <si>
    <t>12.5W PSU White UK plug ,Barrel</t>
  </si>
  <si>
    <t>12.5W PSU Black EU plug ,Barrel</t>
  </si>
  <si>
    <t>12.5W PSU Black UK plug ,Barrel</t>
  </si>
  <si>
    <t>12.5W PSU Black AU plug ,Barrel</t>
  </si>
  <si>
    <t>12.5W PSU White AU plug ,Barrel</t>
  </si>
  <si>
    <t>12.5W PSU White EU plug ,typeC</t>
  </si>
  <si>
    <t>12.5W PSU White UK plug ,typeC</t>
  </si>
  <si>
    <t>12.5W PSU White AU plug ,typeC</t>
  </si>
  <si>
    <t>12.5W PSU Black EU plug ,typeC</t>
  </si>
  <si>
    <t>12.5W PSU Black UK plug ,typeC</t>
  </si>
  <si>
    <t>12.5W PSU Black AU plug ,typeC</t>
  </si>
  <si>
    <t>18W PSU White US plug ,typeC</t>
  </si>
  <si>
    <t>18W PSU White EU plug ,typeC</t>
  </si>
  <si>
    <t>18W PSU White UK plug ,typeC</t>
  </si>
  <si>
    <t>18W PSU White AU plug ,typeC</t>
  </si>
  <si>
    <t>18W PSU Black US plug ,typeC</t>
  </si>
  <si>
    <t>18W PSU Black EU plug ,typeC</t>
  </si>
  <si>
    <t>18W PSU Black UK plug ,typeC</t>
  </si>
  <si>
    <t>18W PSU Black AU plug ,typeC</t>
  </si>
  <si>
    <t>18W PSU White EU typeC with Jbox IEC</t>
  </si>
  <si>
    <t>18W PSU Black EU typeC with Jbox IEC</t>
  </si>
  <si>
    <t>18W PSU White non-EU typeC no Jbox NEC</t>
  </si>
  <si>
    <t>18W PSU Black non-EU typeC no Jbox NEC</t>
  </si>
  <si>
    <t>Input 100-240V~0.6A 50/60Hz</t>
  </si>
  <si>
    <t>Output 5.0V-3.0A/15.0W, 9.0V-2.0A/18W</t>
  </si>
  <si>
    <t>5F87E9</t>
  </si>
  <si>
    <t>PA-1150-16AN</t>
  </si>
  <si>
    <t>PA-1300-22AN</t>
  </si>
  <si>
    <t>SWITCHING POWER SUPPLY;15W/12V</t>
  </si>
  <si>
    <t>SWITCHING POWER SUPPLY;30W/18V</t>
  </si>
  <si>
    <t>PA-1650-88V9</t>
  </si>
  <si>
    <t>LA65NM190</t>
  </si>
  <si>
    <t xml:space="preserve">Input 100-240V~1.7A 50/60Hz </t>
  </si>
  <si>
    <t xml:space="preserve">Output 5.0V-3.0A/15.0W, 15V-3.0A/45.0V, 9.0V-3.0A/27.0W, 20.0V-3.25A/65.0W </t>
  </si>
  <si>
    <t>SWITCHING POWER SUPPLY;65W/20V</t>
  </si>
  <si>
    <t>1170*1140*1100</t>
  </si>
  <si>
    <t>E013-1A050250D5</t>
  </si>
  <si>
    <t>Output 5.0V-2.5A, 12.5W</t>
  </si>
  <si>
    <t>Input 100-240V~0.5A, 50/60Hz</t>
  </si>
  <si>
    <t xml:space="preserve"> Output 5.0V-2.5A, 12.5W</t>
  </si>
  <si>
    <t>PA-1650-03V8</t>
  </si>
  <si>
    <t>LA65NS2-01</t>
  </si>
  <si>
    <t>Output 19.5V-3.34A/65.0W</t>
  </si>
  <si>
    <t>Input 100-240V~1.6A</t>
  </si>
  <si>
    <t>1220*1020*1067</t>
  </si>
  <si>
    <t>48.5*38.7*23.6</t>
  </si>
  <si>
    <t>122*102*12</t>
  </si>
  <si>
    <t>PA-1131-99V1</t>
  </si>
  <si>
    <t>SWITCHING POWER SUPPLY;130W/20V</t>
  </si>
  <si>
    <t>LA130PM200</t>
  </si>
  <si>
    <t>Output 5.0V-1.0A/5.0W, 20.0V-6.5A/130.0W</t>
  </si>
  <si>
    <t>Input 100-240V~1.8A 50-60Hz</t>
  </si>
  <si>
    <t>PA-1101-88V</t>
  </si>
  <si>
    <t>SWITCHING POWER SUPPLY;100W/20V</t>
  </si>
  <si>
    <t>LA100PM220</t>
  </si>
  <si>
    <t xml:space="preserve">Output 5.0V-3.0A/15.0W, 9.0V-3.0A/27.0W, 15.0V-3.0A/45.0W, 20.0V-5.0A/100.0W </t>
  </si>
  <si>
    <t>Input 100-240V~1.7A 50-60Hz</t>
  </si>
  <si>
    <t>5 TẦNG</t>
  </si>
  <si>
    <t>117*114*100</t>
  </si>
  <si>
    <t>PA-1650-58VN</t>
  </si>
  <si>
    <t>PA-1450-50VN</t>
  </si>
  <si>
    <t>SWITCHING POWER SUPPLY;45W/20V</t>
  </si>
  <si>
    <t>Input 100-240V~1.6A 50-60Hz</t>
  </si>
  <si>
    <t xml:space="preserve">Output 5.0V-3.0A, 9.0V-3.0A, 12.0V-3.0A, 15.0V-3.0A, 20.0V-3.25A/65.0W </t>
  </si>
  <si>
    <t>Input 100-240V~1.3A 50-60Hz</t>
  </si>
  <si>
    <t xml:space="preserve">Output 5.0V-3.0A, 9.0V-3.0A, 12.0V-3.0A, 15.0V-3.0A, 20.0V-2.25A/45.0W </t>
  </si>
  <si>
    <t>PA-1150-16VN</t>
  </si>
  <si>
    <t>PA-1300-22VN</t>
  </si>
  <si>
    <t>PA-2181-62VB</t>
  </si>
  <si>
    <t>SWITCHING POWER SUPPLY;180W/12V</t>
  </si>
  <si>
    <t>PA-1141-66MV</t>
  </si>
  <si>
    <t>SWITCHING POWER SUPPLY;145W/12V</t>
  </si>
  <si>
    <t>Output 12.0V-12.1A</t>
  </si>
  <si>
    <t>Input 100-240V~2.1A 50/60Hz</t>
  </si>
  <si>
    <t>PA-1600-36XN</t>
  </si>
  <si>
    <t>55*38*15</t>
  </si>
  <si>
    <t xml:space="preserve">56*33*19.4 </t>
  </si>
  <si>
    <t>1219*1016*896</t>
  </si>
  <si>
    <t xml:space="preserve">02755001-501/B </t>
  </si>
  <si>
    <t>Output 30.0V-2.0A/60W</t>
  </si>
  <si>
    <t>Output 12.2V-1.25A/15W</t>
  </si>
  <si>
    <t xml:space="preserve">36500001-503 </t>
  </si>
  <si>
    <t>PK10001F8CL</t>
  </si>
  <si>
    <t>PA-1600-86LV-TG</t>
  </si>
  <si>
    <t>SWITCHING POWER SUPPLY;60W/56V</t>
  </si>
  <si>
    <t xml:space="preserve">54.3*36.5*16.7 </t>
  </si>
  <si>
    <t>Output 18.0V-1.67A</t>
  </si>
  <si>
    <t>Input 100-240V~1.0A 50/60Hz</t>
  </si>
  <si>
    <t>PA-1301-54C1</t>
  </si>
  <si>
    <t>SWITCHING POWER SUPPLY;300W/54V</t>
  </si>
  <si>
    <t>117*114*109.4</t>
  </si>
  <si>
    <t>PS-5851-3CX</t>
  </si>
  <si>
    <t>PS-5751-3CX</t>
  </si>
  <si>
    <t xml:space="preserve">52*33.5*23.1	</t>
  </si>
  <si>
    <t>SWITCHING POWER SUPPLY ; 850W/12V</t>
  </si>
  <si>
    <t>SWITCHING POWER SUPPLY ; 750W/12V</t>
  </si>
  <si>
    <t>119*110*110</t>
  </si>
  <si>
    <t>Output5V-20A,3.3V-20A,12V-62.5A,-12V-0.3A,5VSB-3A</t>
  </si>
  <si>
    <t>Input 100-240V,10-5A,50-60Hz</t>
  </si>
  <si>
    <t>Output 5V-20A,3.3V-20A,12V-70.8A,-12V-0.3A,5VSB-3A</t>
  </si>
  <si>
    <t>PA-1300-86LV-TG</t>
  </si>
  <si>
    <t>SWITCHING POWER SUPPLY;30W/56V</t>
  </si>
  <si>
    <t>SWITCHING POWER SUPPLY;165W/54V</t>
  </si>
  <si>
    <t>PA-1161-54HV</t>
  </si>
  <si>
    <t>Input 100-240V~2.5A 50/60Hz</t>
  </si>
  <si>
    <t xml:space="preserve">Output 54V-3.05A/165.0W </t>
  </si>
  <si>
    <t>117*114*119</t>
  </si>
  <si>
    <t>54.3*36.5*21.5</t>
  </si>
  <si>
    <t>PA-1600-36XK</t>
  </si>
  <si>
    <t xml:space="preserve">PA-1600-36XE </t>
  </si>
  <si>
    <t>PA-1600-36XA</t>
  </si>
  <si>
    <t>PA-1600-36XE</t>
  </si>
  <si>
    <t>PA-1120-BBSC</t>
  </si>
  <si>
    <t>PA-1120-BWSC</t>
  </si>
  <si>
    <t>PA-1120-BBEC</t>
  </si>
  <si>
    <t>PA-1120-BWEC</t>
  </si>
  <si>
    <t>PA-1120-BBUC</t>
  </si>
  <si>
    <t>PA-1120-BWUC</t>
  </si>
  <si>
    <t>12.5W PSU Black US with AC cord,Type C</t>
  </si>
  <si>
    <t>12.5W PSU White US with AC cord,Type C</t>
  </si>
  <si>
    <t>12.5W PSU Black EU with AC cord,Type C</t>
  </si>
  <si>
    <t>12.5W PSU White EU with AC cord,Type C</t>
  </si>
  <si>
    <t>12.5W PSU Black UK with AC cord,Type C</t>
  </si>
  <si>
    <t>12.5W PSU White UK with AC cord,Type C</t>
  </si>
  <si>
    <t>DD-1201-55SV</t>
  </si>
  <si>
    <t>SWITCHING POWER SUPPLY;200W/55V</t>
  </si>
  <si>
    <t>122*102*120</t>
  </si>
  <si>
    <t xml:space="preserve">PA-1201-56VX </t>
  </si>
  <si>
    <t>PA-1281-06MV</t>
  </si>
  <si>
    <t>SWITCHING POWER SUPPLY;285W/12V</t>
  </si>
  <si>
    <t>PA-1101-66VN</t>
  </si>
  <si>
    <t>SWITCHING POWER SUPPLY;100W/5-20V</t>
  </si>
  <si>
    <t>Output 20V-5A/100W/15W-3A/9V-3A/5V-3A</t>
  </si>
  <si>
    <t>Output 12V-20.8A/12V-3A</t>
  </si>
  <si>
    <t>Input 100-240V~2.15-4.3A, 50/60Hz</t>
  </si>
  <si>
    <t>PA-1600-36XR</t>
  </si>
  <si>
    <t>1170*1140*1200</t>
  </si>
  <si>
    <t>117*114*120</t>
  </si>
  <si>
    <t>PA-1600-36XB</t>
  </si>
  <si>
    <t>04A5-00XT0QS</t>
  </si>
  <si>
    <t>Output 54V-1.11A-60W</t>
  </si>
  <si>
    <t>Input 100-240V,2.0A,50/60Hz</t>
  </si>
  <si>
    <t>Output 54V-0.555A-30W</t>
  </si>
  <si>
    <t>PS-2102-3S</t>
  </si>
  <si>
    <t>SWITCHING POWER SUPPLY;1000W/54V</t>
  </si>
  <si>
    <t>Output 54V-18.5A/5V-0.3A</t>
  </si>
  <si>
    <t>Input 100-127V~12.0A,200-240V~6.0A, 50/60Hz</t>
  </si>
  <si>
    <t>PS-2601-3S1</t>
  </si>
  <si>
    <t>Output 54V-11.1A/5V-0.3A</t>
  </si>
  <si>
    <t xml:space="preserve"> Input 100-240V~0.5A 50/60Hz</t>
  </si>
  <si>
    <t xml:space="preserve"> Output 54V-11.1A/5V-0.3A</t>
  </si>
  <si>
    <t>PS-2601-3S</t>
  </si>
  <si>
    <t>PS-2102-3S1</t>
  </si>
  <si>
    <t>PA-1131-5S</t>
  </si>
  <si>
    <t xml:space="preserve"> Output 12V-10.5A</t>
  </si>
  <si>
    <t>Input 100-240VAC~1.6-0.7A 50/60Hz</t>
  </si>
  <si>
    <t>PA-1131-5SC</t>
  </si>
  <si>
    <t>PA-1112-6S</t>
  </si>
  <si>
    <t>Output 56V-19.84A</t>
  </si>
  <si>
    <t>Input 240V-12-6A-50/60Hz</t>
  </si>
  <si>
    <t>PS-2522-1L1</t>
  </si>
  <si>
    <t xml:space="preserve"> Output 54V-96.3A Max/5200W</t>
  </si>
  <si>
    <t>Input 200-240V~24A Max 50/60Hz</t>
  </si>
  <si>
    <t>PA-1150-16VD</t>
  </si>
  <si>
    <t>Output 12V-1.25A</t>
  </si>
  <si>
    <t>PA-1120-BBAC</t>
  </si>
  <si>
    <t>PA-1120-BWAC</t>
  </si>
  <si>
    <t>12.5W PSU Black AU with AC cord,Type C</t>
  </si>
  <si>
    <t>12.5W PSU White AU with AC cord,Type C</t>
  </si>
  <si>
    <t>PA-1120-BBJC</t>
  </si>
  <si>
    <t>SWITCHING POWER SUPPLY;12.5W/5V</t>
  </si>
  <si>
    <t>PA-2181-6DB</t>
  </si>
  <si>
    <t>Input 100-240V~3A 50/60Hz</t>
  </si>
  <si>
    <t>Output 12V-15A</t>
  </si>
  <si>
    <t>1170*1140*1190</t>
  </si>
  <si>
    <t>L180EBS-00</t>
  </si>
  <si>
    <t>PA-1600-36XN-LF</t>
  </si>
  <si>
    <t xml:space="preserve">PA-1600-36XE-LF </t>
  </si>
  <si>
    <t>PA-1600-36XK-LF</t>
  </si>
  <si>
    <t>PA-1600-36XA-LF</t>
  </si>
  <si>
    <t>PA-1600-36XE-LF</t>
  </si>
  <si>
    <t>SWITCHING POWER SUPPLY;125W/12V</t>
  </si>
  <si>
    <t>SWITCHING POWER SUPPLY;1100W/56V</t>
  </si>
  <si>
    <t>SWITCHING POWER SUPPLY;5200W/55.62V</t>
  </si>
  <si>
    <t>PA-1900-86LV-TG</t>
  </si>
  <si>
    <t>SWITCHING POWER SUPPLY;90W/56V</t>
  </si>
  <si>
    <t>54.3*36.5*16.7</t>
  </si>
  <si>
    <t>Input 100-240V-2A,50/60Hz</t>
  </si>
  <si>
    <t>Output 55V-1.67A,90W</t>
  </si>
  <si>
    <t>PA-1650-55VN</t>
  </si>
  <si>
    <t>SWITCHING POWER SUPPLY;65W/5-20V</t>
  </si>
  <si>
    <t>Output 5V-3A/9V-3A/12V-3A/15V-3A/20V-3.25A,5V/15W,20V/65W</t>
  </si>
  <si>
    <t>Input 100-240V~1.7A, 50/60Hz</t>
  </si>
  <si>
    <t>54.3*36.5*11.5</t>
  </si>
  <si>
    <t xml:space="preserve"> PN</t>
  </si>
  <si>
    <t>543*365*167 MM</t>
  </si>
  <si>
    <t>1170*1140*119 MM</t>
  </si>
  <si>
    <t>PS-2112-9S-LF</t>
  </si>
  <si>
    <t>PS-2651-3SA-LF</t>
  </si>
  <si>
    <t xml:space="preserve">PS-2162-9S </t>
  </si>
  <si>
    <t>PA-1711-6S</t>
  </si>
  <si>
    <t xml:space="preserve">PA-1192-1S </t>
  </si>
  <si>
    <t xml:space="preserve">PS-2251-3S </t>
  </si>
  <si>
    <t>PA-2311-1S</t>
  </si>
  <si>
    <t>VN未生产</t>
  </si>
  <si>
    <t>PS-2651-3S-LF</t>
  </si>
  <si>
    <t>GW</t>
  </si>
  <si>
    <t>SWITCHING POWER SUPPLY;650W/12V</t>
  </si>
  <si>
    <t xml:space="preserve"> Output 12V-54A</t>
  </si>
  <si>
    <t xml:space="preserve"> PS-2651-3SA-LF </t>
  </si>
  <si>
    <t>Input 100-240V~7.6-3.65A 50-60H</t>
  </si>
  <si>
    <t>Output 12V-54A</t>
  </si>
  <si>
    <t>Input 100-240V~7.6-3.65A 50-60Hz</t>
  </si>
  <si>
    <t>PA-1450-45VN</t>
  </si>
  <si>
    <t>SWITCHING POWER SUPPLY;45W/5-20V</t>
  </si>
  <si>
    <t>PA-1450-45</t>
  </si>
  <si>
    <t>Output 5V-3A/9V-3A/12V-3A 45W Max</t>
  </si>
  <si>
    <t>UTP-241L</t>
  </si>
  <si>
    <t>Input 12V-48A/30A</t>
  </si>
  <si>
    <t xml:space="preserve"> Output 56V-3.57A</t>
  </si>
  <si>
    <t>PA-1331-24CA</t>
  </si>
  <si>
    <t>543*365*195 MM</t>
  </si>
  <si>
    <t>SWITCHING POWER SUPPLY;330W/24V</t>
  </si>
  <si>
    <t>PA-1200-GBSC</t>
  </si>
  <si>
    <t>20W PSU Black US with AC cord,Type C</t>
  </si>
  <si>
    <t>6PCEA3</t>
  </si>
  <si>
    <t>SWITCHING POWER SUPPLY;715W/56V</t>
  </si>
  <si>
    <t>Output 56V-12.8A</t>
  </si>
  <si>
    <t>Input 100-240V-10-5A-50/60Hz</t>
  </si>
  <si>
    <t>55*38*16</t>
  </si>
  <si>
    <t>Output 5V-3A, 9V-2.2A</t>
  </si>
  <si>
    <t>PA-1200-GWSC</t>
  </si>
  <si>
    <t>20W PSU White US with AC cord,Type C</t>
  </si>
  <si>
    <t>PA-1200-GBEC</t>
  </si>
  <si>
    <t>PA-1200-GBUC</t>
  </si>
  <si>
    <t>PA-1200-GBAC</t>
  </si>
  <si>
    <t>PA-1200-GBJC</t>
  </si>
  <si>
    <t>PA-1200-GWAC</t>
  </si>
  <si>
    <t>PA-1200-GWUC</t>
  </si>
  <si>
    <t>PA-1200-GWEC</t>
  </si>
  <si>
    <t>PA-1200-GWJC</t>
  </si>
  <si>
    <t>20W PSU Black EU with AC cord,Type C</t>
  </si>
  <si>
    <t>20W PSU Black UK with AC cord,Type C</t>
  </si>
  <si>
    <t>20W PSU Black AU with AC cord,Type C</t>
  </si>
  <si>
    <t>20W PSU Black JP with AC cord,Type C</t>
  </si>
  <si>
    <t>20W PSU White AU with AC cord,Type C</t>
  </si>
  <si>
    <t>20W PSU White UK with AC cord,Type C</t>
  </si>
  <si>
    <t>20W PSU White EU with AC cord,Type C</t>
  </si>
  <si>
    <t>20W PSU White JP with AC cord,Type C</t>
  </si>
  <si>
    <t>PS-2122-9S</t>
  </si>
  <si>
    <t>SWITCHING POWER SUPPLY;1200W/12V</t>
  </si>
  <si>
    <t>Output 12V-4A</t>
  </si>
  <si>
    <t>Input 100-240V~14A Max 50-60Hz</t>
  </si>
  <si>
    <t>1170*1140*1020</t>
  </si>
  <si>
    <t>117*114*102</t>
  </si>
  <si>
    <t>PA-1600-36XB-LF</t>
  </si>
  <si>
    <t>PA-1600-36XR-LF</t>
  </si>
  <si>
    <t>49.2*29.5*18.7</t>
  </si>
  <si>
    <t xml:space="preserve">49.2*29.5*18.7 </t>
  </si>
  <si>
    <t>122*102*125</t>
  </si>
  <si>
    <t>Output 24V-13.75A 330W Max</t>
  </si>
  <si>
    <t>Input 100-240V-4.2A, 50/60Hz</t>
  </si>
  <si>
    <t>PA-1331-24</t>
  </si>
  <si>
    <t xml:space="preserve">PS-2522-1L1 </t>
  </si>
  <si>
    <t>114*83*106.3</t>
  </si>
  <si>
    <t>77*36*16</t>
  </si>
  <si>
    <t>Output 54V-96.3A Max/5200W</t>
  </si>
  <si>
    <t>DD-1201-55AK</t>
  </si>
  <si>
    <t>511*265*206 MM</t>
  </si>
  <si>
    <t>1220*1020*125 MM</t>
  </si>
  <si>
    <t>SWITCHING POWER SUPPLY;600W/54V</t>
  </si>
  <si>
    <t>PA-1202-1LO</t>
  </si>
  <si>
    <t>PF-1223-1LO</t>
  </si>
  <si>
    <t xml:space="preserve">CIPS </t>
  </si>
  <si>
    <t>VM9901</t>
  </si>
  <si>
    <t>PS-2112-9S-LF</t>
    <phoneticPr fontId="0" type="noConversion"/>
  </si>
  <si>
    <t>PS-2651-3S-LF</t>
    <phoneticPr fontId="0" type="noConversion"/>
  </si>
  <si>
    <t>PS-2651-3SA-LF</t>
    <phoneticPr fontId="0" type="noConversion"/>
  </si>
  <si>
    <t>PS-2162-9S</t>
    <phoneticPr fontId="0" type="noConversion"/>
  </si>
  <si>
    <t>PS-2251-3S</t>
    <phoneticPr fontId="0" type="noConversion"/>
  </si>
  <si>
    <t>PS-2501-6S</t>
    <phoneticPr fontId="0" type="noConversion"/>
  </si>
  <si>
    <t>PS-2501-6SA</t>
    <phoneticPr fontId="0" type="noConversion"/>
  </si>
  <si>
    <t>PS-2322-1A0C-LF</t>
    <phoneticPr fontId="0" type="noConversion"/>
  </si>
  <si>
    <t>PA-1112-6S</t>
    <phoneticPr fontId="0" type="noConversion"/>
  </si>
  <si>
    <t>PA-1711-6S</t>
    <phoneticPr fontId="0" type="noConversion"/>
  </si>
  <si>
    <t>PS-2102-3S</t>
    <phoneticPr fontId="0" type="noConversion"/>
  </si>
  <si>
    <t>PS-2102-3S1</t>
    <phoneticPr fontId="0" type="noConversion"/>
  </si>
  <si>
    <t>PS-2522-1L1</t>
    <phoneticPr fontId="0" type="noConversion"/>
  </si>
  <si>
    <t>PS-2601-3S</t>
    <phoneticPr fontId="0" type="noConversion"/>
  </si>
  <si>
    <t>PS-2601-3S1</t>
    <phoneticPr fontId="0" type="noConversion"/>
  </si>
  <si>
    <t>PA-2311-1S</t>
    <phoneticPr fontId="0" type="noConversion"/>
  </si>
  <si>
    <t>PS-2422-1ADU</t>
    <phoneticPr fontId="0" type="noConversion"/>
  </si>
  <si>
    <t>PS-2122-9S</t>
    <phoneticPr fontId="0" type="noConversion"/>
  </si>
  <si>
    <t>PA-1131-5S2</t>
  </si>
  <si>
    <t>PS-2102-3S2</t>
  </si>
  <si>
    <t>PS-2601-3S2</t>
  </si>
  <si>
    <t>PS-2162-9S</t>
  </si>
  <si>
    <t>PS-2251-3S</t>
  </si>
  <si>
    <t>PS-2501-6S</t>
  </si>
  <si>
    <t>PS-2501-6SA</t>
  </si>
  <si>
    <t>PS-2322-1A0C-LF</t>
  </si>
  <si>
    <t>PS-2422-1ADU</t>
  </si>
  <si>
    <t xml:space="preserve">DIM SO LAYER* KT THUNG+ KT PLT </t>
  </si>
  <si>
    <t>PA-2311-1S#&amp;Bộ chuyển đổi nguồn điện model: PA-2311-1S, điện áp: 310W/55V (đầu ra có dây dẫn, dùng cho thiết bị chia mạng) ,mới 100%#&amp;VN</t>
  </si>
  <si>
    <t>PF-1223-1LO#&amp;Tủ điện, kích thước: 82*42cm, chất liệu: thép, chưa lắp thiết bị bên trong, dùng cho điện áp dưới 1000V, Input: 220-240V, Model: PF-1223-1LO, hàng mới 100%#&amp;VN</t>
  </si>
  <si>
    <t>Output 12V-10.5A</t>
  </si>
  <si>
    <t>Output 12.5V-0.84A</t>
  </si>
  <si>
    <t>Input 200-240V~20A 50-60Hz</t>
  </si>
  <si>
    <t>Output 50.5V-39.6A</t>
  </si>
  <si>
    <t>Input 100-240V~11A 50/60Hz</t>
  </si>
  <si>
    <t>Output 54V-18.5A</t>
  </si>
  <si>
    <t>Output 54V-11.1A</t>
  </si>
  <si>
    <t>Input 100-240V~20A 50-60Hz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</si>
</sst>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2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2"/>
      <color theme="1"/>
      <name val="PMingLiU"/>
      <family val="1"/>
    </font>
    <font>
      <sz val="11"/>
      <color rgb="FF000000"/>
      <name val="MingLiU"/>
      <family val="3"/>
    </font>
    <font>
      <sz val="12"/>
      <name val="宋体"/>
      <charset val="136"/>
    </font>
    <font>
      <sz val="11"/>
      <name val="Calibri"/>
      <family val="2"/>
      <scheme val="minor"/>
    </font>
    <font>
      <sz val="11"/>
      <color theme="1"/>
      <name val="Calibri"/>
      <family val="2"/>
      <charset val="128"/>
      <scheme val="minor"/>
    </font>
    <font>
      <sz val="11"/>
      <color theme="1"/>
      <name val="Meiryo UI"/>
      <family val="3"/>
      <charset val="128"/>
    </font>
    <font>
      <sz val="11"/>
      <color rgb="FFFF0000"/>
      <name val="Calibri"/>
      <family val="2"/>
      <scheme val="minor"/>
    </font>
    <font>
      <sz val="12"/>
      <name val="Times"/>
      <family val="1"/>
    </font>
    <font>
      <sz val="11"/>
      <color theme="1"/>
      <name val="Calibri"/>
      <family val="2"/>
    </font>
    <font>
      <sz val="12"/>
      <color theme="1"/>
      <name val="Calibri"/>
      <family val="2"/>
      <charset val="136"/>
      <scheme val="minor"/>
    </font>
    <font>
      <sz val="12"/>
      <color rgb="FF000000"/>
      <name val="PMingLiU"/>
      <family val="1"/>
      <charset val="136"/>
    </font>
    <font>
      <sz val="14"/>
      <color theme="1"/>
      <name val="Calibri"/>
      <family val="2"/>
    </font>
    <font>
      <sz val="10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1"/>
      <name val="Microsoft YaHei"/>
      <family val="2"/>
      <charset val="134"/>
    </font>
    <font>
      <sz val="12"/>
      <name val="Microsoft YaHei"/>
      <family val="2"/>
      <charset val="134"/>
    </font>
    <font>
      <sz val="12"/>
      <name val="Arial"/>
      <family val="2"/>
    </font>
    <font>
      <b/>
      <sz val="2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5">
    <xf numFmtId="0" fontId="0" fillId="0" borderId="0"/>
    <xf numFmtId="0" fontId="4" fillId="0" borderId="0"/>
    <xf numFmtId="0" fontId="6" fillId="0" borderId="0">
      <alignment vertical="center"/>
    </xf>
    <xf numFmtId="0" fontId="11" fillId="0" borderId="0">
      <alignment vertical="center"/>
    </xf>
    <xf numFmtId="0" fontId="19" fillId="0" borderId="0"/>
  </cellStyleXfs>
  <cellXfs count="5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9" fillId="0" borderId="2" xfId="0" applyFont="1" applyBorder="1" applyAlignment="1">
      <alignment vertical="center"/>
    </xf>
    <xf numFmtId="0" fontId="10" fillId="0" borderId="2" xfId="0" applyFont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13" fillId="0" borderId="2" xfId="3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2" fontId="13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2" xfId="0" applyBorder="1"/>
    <xf numFmtId="0" fontId="14" fillId="7" borderId="2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/>
    </xf>
    <xf numFmtId="0" fontId="0" fillId="3" borderId="4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14" fillId="6" borderId="5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/>
    </xf>
    <xf numFmtId="0" fontId="15" fillId="0" borderId="2" xfId="0" applyFon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7" fillId="0" borderId="2" xfId="2" applyFont="1" applyBorder="1">
      <alignment vertical="center"/>
    </xf>
    <xf numFmtId="0" fontId="5" fillId="0" borderId="2" xfId="0" applyFont="1" applyBorder="1" applyAlignment="1">
      <alignment horizontal="center"/>
    </xf>
    <xf numFmtId="2" fontId="0" fillId="0" borderId="2" xfId="0" applyNumberFormat="1" applyBorder="1"/>
    <xf numFmtId="164" fontId="0" fillId="0" borderId="2" xfId="0" applyNumberFormat="1" applyBorder="1"/>
    <xf numFmtId="0" fontId="8" fillId="0" borderId="2" xfId="0" applyFont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8" fillId="0" borderId="2" xfId="0" applyFont="1" applyBorder="1"/>
    <xf numFmtId="2" fontId="8" fillId="0" borderId="2" xfId="0" applyNumberFormat="1" applyFont="1" applyBorder="1" applyAlignment="1">
      <alignment horizontal="center"/>
    </xf>
    <xf numFmtId="0" fontId="0" fillId="0" borderId="2" xfId="0" applyBorder="1" applyAlignment="1">
      <alignment horizontal="left"/>
    </xf>
    <xf numFmtId="165" fontId="0" fillId="0" borderId="2" xfId="0" applyNumberFormat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15" fillId="2" borderId="2" xfId="0" applyFont="1" applyFill="1" applyBorder="1" applyAlignment="1">
      <alignment horizontal="center"/>
    </xf>
    <xf numFmtId="0" fontId="0" fillId="2" borderId="2" xfId="0" applyFill="1" applyBorder="1"/>
    <xf numFmtId="0" fontId="17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2" xfId="4" applyFont="1" applyFill="1" applyBorder="1" applyAlignment="1">
      <alignment horizontal="center" vertical="center"/>
    </xf>
    <xf numFmtId="0" fontId="20" fillId="8" borderId="3" xfId="0" applyFont="1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15" fillId="8" borderId="3" xfId="0" applyFont="1" applyFill="1" applyBorder="1" applyAlignment="1">
      <alignment horizontal="center"/>
    </xf>
    <xf numFmtId="0" fontId="0" fillId="8" borderId="3" xfId="0" applyFill="1" applyBorder="1"/>
    <xf numFmtId="0" fontId="0" fillId="0" borderId="4" xfId="0" applyBorder="1" applyAlignment="1">
      <alignment vertical="center"/>
    </xf>
    <xf numFmtId="0" fontId="0" fillId="0" borderId="3" xfId="0" applyFill="1" applyBorder="1"/>
    <xf numFmtId="0" fontId="0" fillId="2" borderId="4" xfId="0" applyFill="1" applyBorder="1" applyAlignment="1">
      <alignment vertical="center" wrapText="1"/>
    </xf>
  </cellXfs>
  <cellStyles count="5">
    <cellStyle name="Normal" xfId="0" builtinId="0"/>
    <cellStyle name="Normal 2" xfId="3" xr:uid="{29156240-94EB-4485-B815-52533727E3DD}"/>
    <cellStyle name="Normal 4" xfId="2" xr:uid="{E88D2D97-E30C-42EF-9F8D-F98BF30A4A4F}"/>
    <cellStyle name="一般_CE最新版本發行 2008年" xfId="4" xr:uid="{F17B159B-AA6F-481B-BE13-672F65D64316}"/>
    <cellStyle name="常规_Products Control List" xfId="1" xr:uid="{3FA5F2F8-80E0-4ACE-B1F4-3D597A25E52B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tvn01\Data\10_Purchasing(&#36039;&#26448;&#37096;)\!!%203%20VatTu&#12288;&#31532;&#65299;&#36039;&#26448;&#35506;%20%20%20%20%20%20%20%20%20%20%20%20%20%20Yoshida&#9679;\!%20ELECTRIC%20GROUP\VTNL\!PART%20LIST%20-%20BOM%20(new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cnc0195\Scanner%20Station\DOCUME~1\ftuser\LOCALS~1\Temp\WINDOWS\TEMP\B2Temp\Attach\26&#20986;&#33655;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CodyTran\Desktop\CIPS\CIPS%20CODY\T4\04.2025%20SQ01%20Export%20Unit%20price%20FG-updated.XLSX" TargetMode="External"/><Relationship Id="rId1" Type="http://schemas.openxmlformats.org/officeDocument/2006/relationships/externalLinkPath" Target="T4/04.2025%20SQ01%20Export%20Unit%20price%20FG-updated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CodyTran\Desktop\CIPS\CIPS%20CODY\CIPS%20IMAGINE\QUY%20CACH%20DONG%20GOI%20HANG\CIPS_2025&#24180;&#31532;12&#21608;&#26426;&#31181;&#29256;&#26412;&#32440;&#31665;&#20928;&#37325;&#27611;&#37325;&#21457;&#34892;&#34920;%201.xlsx" TargetMode="External"/><Relationship Id="rId1" Type="http://schemas.openxmlformats.org/officeDocument/2006/relationships/externalLinkPath" Target="CIPS%20IMAGINE/QUY%20CACH%20DONG%20GOI%20HANG/CIPS_2025&#24180;&#31532;12&#21608;&#26426;&#31181;&#29256;&#26412;&#32440;&#31665;&#20928;&#37325;&#27611;&#37325;&#21457;&#34892;&#34920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Model name"/>
      <sheetName val="Sheet3"/>
      <sheetName val="Sheet4"/>
      <sheetName val="Sheet5"/>
      <sheetName val="Part_list_BOM"/>
    </sheetNames>
    <sheetDataSet>
      <sheetData sheetId="0"/>
      <sheetData sheetId="1">
        <row r="1">
          <cell r="A1" t="str">
            <v>Materials</v>
          </cell>
          <cell r="B1" t="str">
            <v>AIDEN</v>
          </cell>
          <cell r="C1" t="str">
            <v>RPS</v>
          </cell>
          <cell r="D1" t="str">
            <v>OK</v>
          </cell>
        </row>
        <row r="2">
          <cell r="A2" t="str">
            <v>Phantom</v>
          </cell>
          <cell r="B2" t="str">
            <v>KATOLEC</v>
          </cell>
          <cell r="C2" t="str">
            <v>Rev</v>
          </cell>
        </row>
        <row r="3">
          <cell r="A3" t="str">
            <v>Software</v>
          </cell>
          <cell r="B3" t="str">
            <v>TAISHODO</v>
          </cell>
          <cell r="C3" t="str">
            <v>New</v>
          </cell>
        </row>
        <row r="4">
          <cell r="B4" t="str">
            <v>UMC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rks"/>
      <sheetName val="7-26AIR"/>
      <sheetName val="Sheet1"/>
      <sheetName val="Sheet2"/>
      <sheetName val="Sheet3"/>
      <sheetName val="26出荷"/>
      <sheetName val="#REF"/>
      <sheetName val="工單差异分攤"/>
      <sheetName val="總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1">
          <cell r="A1" t="str">
            <v>Material</v>
          </cell>
          <cell r="B1" t="str">
            <v>Material Description</v>
          </cell>
        </row>
        <row r="2">
          <cell r="A2" t="str">
            <v>15S161A01A0P-R</v>
          </cell>
          <cell r="B2" t="str">
            <v>Barebones-L5-S161A-01-Bulk-Land-RoHS</v>
          </cell>
        </row>
        <row r="3">
          <cell r="A3" t="str">
            <v>15S177A01A0P-R</v>
          </cell>
          <cell r="B3" t="str">
            <v>Barebones-L5-S177A</v>
          </cell>
        </row>
        <row r="4">
          <cell r="A4" t="str">
            <v>15S177A02A0P-R</v>
          </cell>
          <cell r="B4" t="str">
            <v>Barebones-L5-S177A</v>
          </cell>
        </row>
        <row r="5">
          <cell r="A5" t="str">
            <v>15S177A03A0P-R</v>
          </cell>
          <cell r="B5" t="str">
            <v>Barebones-L5-S177A-NA-Bulk-Air and Sea</v>
          </cell>
        </row>
        <row r="6">
          <cell r="A6" t="str">
            <v>15S177A04A0P-R</v>
          </cell>
          <cell r="B6" t="str">
            <v>Barebones-L5-S177A-NA-Bulk-Air and Sea</v>
          </cell>
        </row>
        <row r="7">
          <cell r="A7" t="str">
            <v>5VS176A01A0P-R</v>
          </cell>
          <cell r="B7" t="str">
            <v>Option Part-S176A-TOP COVER-Bulk-Air and</v>
          </cell>
        </row>
        <row r="8">
          <cell r="A8" t="str">
            <v>5VS176A02A0P-R</v>
          </cell>
          <cell r="B8" t="str">
            <v>Option Part-S176A-PCH shroud for no</v>
          </cell>
        </row>
        <row r="9">
          <cell r="A9" t="str">
            <v>5VS176A03A0P-R</v>
          </cell>
          <cell r="B9" t="str">
            <v>Option Part-S176A</v>
          </cell>
        </row>
        <row r="10">
          <cell r="A10" t="str">
            <v>5VS176A04A0P-R</v>
          </cell>
          <cell r="B10" t="str">
            <v>Option Part-S176A-NEW ODD BLANK ASSEMBLY</v>
          </cell>
        </row>
        <row r="11">
          <cell r="A11" t="str">
            <v>5VS176A05A0P-R</v>
          </cell>
          <cell r="B11" t="str">
            <v>Option Part-S176A</v>
          </cell>
        </row>
        <row r="12">
          <cell r="A12" t="str">
            <v>5VS176A06A0P-R</v>
          </cell>
          <cell r="B12" t="str">
            <v>Option Part-S176A</v>
          </cell>
        </row>
        <row r="13">
          <cell r="A13" t="str">
            <v>5VS176A07A0P-R</v>
          </cell>
          <cell r="B13" t="str">
            <v>Option Part-S176A</v>
          </cell>
        </row>
        <row r="14">
          <cell r="A14" t="str">
            <v>5VS176A08A0P-R</v>
          </cell>
          <cell r="B14" t="str">
            <v>Option Part-S176A-ASSY,MECH,CC,BASE,R660</v>
          </cell>
        </row>
        <row r="15">
          <cell r="A15" t="str">
            <v>5VS176A09A0P-R</v>
          </cell>
          <cell r="B15" t="str">
            <v>Option Part-S176A-CVR,FAN CAGE,CABLE</v>
          </cell>
        </row>
        <row r="16">
          <cell r="A16" t="str">
            <v>5VS176A10A0P-R</v>
          </cell>
          <cell r="B16" t="str">
            <v>Option Part-S176A</v>
          </cell>
        </row>
        <row r="17">
          <cell r="A17" t="str">
            <v>5VS176A11A0P-R</v>
          </cell>
          <cell r="B17" t="str">
            <v>Option Part-S176A-BRKT,TOP,CVR,LF,1U,15G</v>
          </cell>
        </row>
        <row r="18">
          <cell r="A18" t="str">
            <v>5VS176A12A0P-R</v>
          </cell>
          <cell r="B18" t="str">
            <v>Option Part-S176A-BRKT,TOP,CVR,RT,1U,15G</v>
          </cell>
        </row>
        <row r="19">
          <cell r="A19" t="str">
            <v>5VS176A13A0P-R</v>
          </cell>
          <cell r="B19" t="str">
            <v>Option Part-S176A</v>
          </cell>
        </row>
        <row r="20">
          <cell r="A20" t="str">
            <v>5VS176A14A0P-R</v>
          </cell>
          <cell r="B20" t="str">
            <v>ption Part-S176A</v>
          </cell>
        </row>
        <row r="21">
          <cell r="A21" t="str">
            <v>5VS176A15A0P-R</v>
          </cell>
          <cell r="B21" t="str">
            <v>Option Part-S176A</v>
          </cell>
        </row>
        <row r="22">
          <cell r="A22" t="str">
            <v>5VS176A16A0P-R</v>
          </cell>
          <cell r="B22" t="str">
            <v>Option Part-S176A</v>
          </cell>
        </row>
        <row r="23">
          <cell r="A23" t="str">
            <v>5VS176A17A0P-R</v>
          </cell>
          <cell r="B23" t="str">
            <v>Option Part-S176A</v>
          </cell>
        </row>
        <row r="24">
          <cell r="A24" t="str">
            <v>5VS176A18A0P-R</v>
          </cell>
          <cell r="B24" t="str">
            <v>Option Part-S176A</v>
          </cell>
        </row>
        <row r="25">
          <cell r="A25" t="str">
            <v>5VS176A19A0P-R</v>
          </cell>
          <cell r="B25" t="str">
            <v>Option Part-S176A</v>
          </cell>
        </row>
        <row r="26">
          <cell r="A26" t="str">
            <v>5VS176A20A0P-R</v>
          </cell>
          <cell r="B26" t="str">
            <v>Option Part-S176A-BTN,PWR,RT,FIO,1U,16G</v>
          </cell>
        </row>
        <row r="27">
          <cell r="A27" t="str">
            <v>5VS260A01A0P-R</v>
          </cell>
          <cell r="B27" t="str">
            <v>Option Part-S260A-137-BAR-CLIP</v>
          </cell>
        </row>
        <row r="28">
          <cell r="A28" t="str">
            <v>5VS260A02A0P-R</v>
          </cell>
          <cell r="B28" t="str">
            <v>Option Part-S260A-9-Bulk-Sea-Halogen</v>
          </cell>
        </row>
        <row r="29">
          <cell r="A29" t="str">
            <v>90201-000540A02D</v>
          </cell>
          <cell r="B29" t="str">
            <v>FG,SK3823_HIS,105K,DE,#GC,LOGITECH,USB</v>
          </cell>
        </row>
        <row r="30">
          <cell r="A30" t="str">
            <v>90201-000540A040</v>
          </cell>
          <cell r="B30" t="str">
            <v>FG,SK3823_HIS,107K,BR,#GC,LOGITECH,USB</v>
          </cell>
        </row>
        <row r="31">
          <cell r="A31" t="str">
            <v>90201-000540A0XU</v>
          </cell>
          <cell r="B31" t="str">
            <v>FG,SK3823_HIS,104K,US,#GC,LOGITECH</v>
          </cell>
        </row>
        <row r="32">
          <cell r="A32" t="str">
            <v>90201-000550A023</v>
          </cell>
          <cell r="B32" t="str">
            <v>FG,SK8123 U_IPS,106K,#NJ,CAN/FR,1TT47</v>
          </cell>
        </row>
        <row r="33">
          <cell r="A33" t="str">
            <v>90201-000550A029</v>
          </cell>
          <cell r="B33" t="str">
            <v>FG,SK8123 U_IPS,106K,#NJ,Latin-American</v>
          </cell>
        </row>
        <row r="34">
          <cell r="A34" t="str">
            <v>90201-000550A087</v>
          </cell>
          <cell r="B34" t="str">
            <v>FG,SK8123 U_IPS,106K,#NJ</v>
          </cell>
        </row>
        <row r="35">
          <cell r="A35" t="str">
            <v>90201-000550A0XU</v>
          </cell>
          <cell r="B35" t="str">
            <v>FG,SK8123 U_IPS,105K,#NJ,U.S.(Domestic)</v>
          </cell>
        </row>
        <row r="36">
          <cell r="A36" t="str">
            <v>90201-000550B0XU</v>
          </cell>
          <cell r="B36" t="str">
            <v>FG,SK8123 U_IPS,105K,#NJ,U.S.(Domestic)</v>
          </cell>
        </row>
        <row r="37">
          <cell r="A37" t="str">
            <v>90201-000560A02D</v>
          </cell>
          <cell r="B37" t="str">
            <v>FG,SK3823 B_IPS,105K,DE,#GC,Brown Box</v>
          </cell>
        </row>
        <row r="38">
          <cell r="A38" t="str">
            <v>90201-000560A02T</v>
          </cell>
          <cell r="B38" t="str">
            <v>FG,SK3823 B_IPS,105K,HEB,#GC,Brown Box</v>
          </cell>
        </row>
        <row r="39">
          <cell r="A39" t="str">
            <v>90201-000560A040</v>
          </cell>
          <cell r="B39" t="str">
            <v>FG,SK3823 B_IPS,107K,BR,#GC,Brown Box</v>
          </cell>
        </row>
        <row r="40">
          <cell r="A40" t="str">
            <v>90201-000570A023</v>
          </cell>
          <cell r="B40" t="str">
            <v>FG,SK8123 W_IPS,106K,KF87N,FR/CA,#ZH,AI</v>
          </cell>
        </row>
        <row r="41">
          <cell r="A41" t="str">
            <v>90201-000570A029</v>
          </cell>
          <cell r="B41" t="str">
            <v>FG,SK8123 W_IPS,106K,LAT,#ZH,AI,PKVJY</v>
          </cell>
        </row>
        <row r="42">
          <cell r="A42" t="str">
            <v>90201-000570A087</v>
          </cell>
          <cell r="B42" t="str">
            <v>FG,SK8123 W_IPS,106K,CA+US+FR,#ZH,AI</v>
          </cell>
        </row>
        <row r="43">
          <cell r="A43" t="str">
            <v>90201-000570A0XU</v>
          </cell>
          <cell r="B43" t="str">
            <v>FG,SK8123 W_IPS,105K,AI,#ZH</v>
          </cell>
        </row>
        <row r="44">
          <cell r="A44" t="str">
            <v>90201-000580A0XU</v>
          </cell>
          <cell r="B44" t="str">
            <v>FG,SK8130_IPS,104K,US-D,NJ,AL,DELL,RHP18</v>
          </cell>
        </row>
        <row r="45">
          <cell r="A45" t="str">
            <v>90201-000600A03E</v>
          </cell>
          <cell r="B45" t="str">
            <v>FG,SK2122_IPS,Wire keyboard,104K ,ID,#KN</v>
          </cell>
        </row>
        <row r="46">
          <cell r="A46" t="str">
            <v>90201-000620A0XU</v>
          </cell>
          <cell r="B46" t="str">
            <v>FG,SK2122 F_IPS,104K,US,M27527-001,HP</v>
          </cell>
        </row>
        <row r="47">
          <cell r="A47" t="str">
            <v>90201-000630A093</v>
          </cell>
          <cell r="B47" t="str">
            <v>FG,SK3822 R_IPS,104K,US/CA,ABS,#ABA,#AAW</v>
          </cell>
        </row>
        <row r="48">
          <cell r="A48" t="str">
            <v>90201-000630A0XU</v>
          </cell>
          <cell r="B48" t="str">
            <v>FG,SK3822 R_IPS,104K,US-D,ABS,#ABA,#AAW</v>
          </cell>
        </row>
        <row r="49">
          <cell r="A49" t="str">
            <v>90201-000630B0XU</v>
          </cell>
          <cell r="B49" t="str">
            <v>FG,SK3822 R_IPS,104K,ABS,#ABA,#AAW,920</v>
          </cell>
        </row>
        <row r="50">
          <cell r="A50" t="str">
            <v>90201-000640A0XU</v>
          </cell>
          <cell r="B50" t="str">
            <v>FG,SK88230CA_IPS,104K,US-D,BLACK,USB</v>
          </cell>
        </row>
        <row r="51">
          <cell r="A51" t="str">
            <v>90201-000650A0XU</v>
          </cell>
          <cell r="B51" t="str">
            <v>FG,SK88230BA_IPS,Black,US-D,104K,USB</v>
          </cell>
        </row>
        <row r="52">
          <cell r="A52" t="str">
            <v>90202-000520A02B</v>
          </cell>
          <cell r="B52" t="str">
            <v>FG,SK3876_HIS,80K,UK,Graphite,#ABK</v>
          </cell>
        </row>
        <row r="53">
          <cell r="A53" t="str">
            <v>90202-000520A02D</v>
          </cell>
          <cell r="B53" t="str">
            <v>FG,SK3876_HIS,80K,DE,Graphite,#ABK</v>
          </cell>
        </row>
        <row r="54">
          <cell r="A54" t="str">
            <v>90202-000520A02E</v>
          </cell>
          <cell r="B54" t="str">
            <v>FG,SK3876_HIS,80K,ES,Graphite,#ABK</v>
          </cell>
        </row>
        <row r="55">
          <cell r="A55" t="str">
            <v>90202-000520A02F</v>
          </cell>
          <cell r="B55" t="str">
            <v>FG,SK3876_HIS,80K,FR,Graphite,#ABK</v>
          </cell>
        </row>
        <row r="56">
          <cell r="A56" t="str">
            <v>90202-000520A02I</v>
          </cell>
          <cell r="B56" t="str">
            <v>FG,SK3876_HIS,80K,IT,Graphite,#ABK</v>
          </cell>
        </row>
        <row r="57">
          <cell r="A57" t="str">
            <v>90202-000520A02U</v>
          </cell>
          <cell r="B57" t="str">
            <v>FG,SK3876_HIS,80K,US-I,Graphite,#ABK</v>
          </cell>
        </row>
        <row r="58">
          <cell r="A58" t="str">
            <v>90202-000520A02X</v>
          </cell>
          <cell r="B58" t="str">
            <v>FG,SK3876_HIS,80K,CH,Graphite,#ABK</v>
          </cell>
        </row>
        <row r="59">
          <cell r="A59" t="str">
            <v>90202-000520A033</v>
          </cell>
          <cell r="B59" t="str">
            <v>FG,SK3876_HIS,79K,TH,Graphite,#ABK</v>
          </cell>
        </row>
        <row r="60">
          <cell r="A60" t="str">
            <v>90202-000520A040</v>
          </cell>
          <cell r="B60" t="str">
            <v>FG,SK3876_HIS,79K,BR,Graphite,#ABK</v>
          </cell>
        </row>
        <row r="61">
          <cell r="A61" t="str">
            <v>90202-000520A074</v>
          </cell>
          <cell r="B61" t="str">
            <v>FG,SK3876_HIS,80K,ES/LAT,Graphite,#ABK</v>
          </cell>
        </row>
        <row r="62">
          <cell r="A62" t="str">
            <v>90202-000520A077</v>
          </cell>
          <cell r="B62" t="str">
            <v>FG,SK3876_HIS,79K,AP,Graphite,#ABK</v>
          </cell>
        </row>
        <row r="63">
          <cell r="A63" t="str">
            <v>90202-000520A079</v>
          </cell>
          <cell r="B63" t="str">
            <v>FG,SK3876_HIS,80K,NR,Graphite,#ABK</v>
          </cell>
        </row>
        <row r="64">
          <cell r="A64" t="str">
            <v>90202-000520A093</v>
          </cell>
          <cell r="B64" t="str">
            <v>FG,SK3876_HIS,79K,US/CA,Graphite,#ABK</v>
          </cell>
        </row>
        <row r="65">
          <cell r="A65" t="str">
            <v>90202-000530A02B</v>
          </cell>
          <cell r="B65" t="str">
            <v>FG,SK3876 M_HIS,80K,UK,Rose,#M3,Logitech</v>
          </cell>
        </row>
        <row r="66">
          <cell r="A66" t="str">
            <v>90202-000530A02D</v>
          </cell>
          <cell r="B66" t="str">
            <v>FG,SK3876 M_HIS,80K,DE,Rose,#M3,Logitech</v>
          </cell>
        </row>
        <row r="67">
          <cell r="A67" t="str">
            <v>90202-000530A02E</v>
          </cell>
          <cell r="B67" t="str">
            <v>FG,SK3876 M_HIS,80K,ES,Rose,#M3,Logitech</v>
          </cell>
        </row>
        <row r="68">
          <cell r="A68" t="str">
            <v>90202-000530A02F</v>
          </cell>
          <cell r="B68" t="str">
            <v>FG,SK3876 M_HIS,80K,FR,Rose,#M3,Logitech</v>
          </cell>
        </row>
        <row r="69">
          <cell r="A69" t="str">
            <v>90202-000530A02I</v>
          </cell>
          <cell r="B69" t="str">
            <v>FG,SK3876 M_HIS,80K,IT,Rose,#M3,Logitech</v>
          </cell>
        </row>
        <row r="70">
          <cell r="A70" t="str">
            <v>90202-000530A02U</v>
          </cell>
          <cell r="B70" t="str">
            <v>FG,SK3876 M_HIS,80K,US-I,Rose,#M3,920</v>
          </cell>
        </row>
        <row r="71">
          <cell r="A71" t="str">
            <v>90202-000530A033</v>
          </cell>
          <cell r="B71" t="str">
            <v>FG,SK3876 M_HIS,79K,TH,Rose,#M3,Logitech</v>
          </cell>
        </row>
        <row r="72">
          <cell r="A72" t="str">
            <v>90202-000530A040</v>
          </cell>
          <cell r="B72" t="str">
            <v>FG,SK3876 M_HIS,79K,BR,Rose,2,#M3,920</v>
          </cell>
        </row>
        <row r="73">
          <cell r="A73" t="str">
            <v>90202-000530A074</v>
          </cell>
          <cell r="B73" t="str">
            <v>FG,SK3876 M_HIS,80K,ES/LAT,Rose,#M3,920</v>
          </cell>
        </row>
        <row r="74">
          <cell r="A74" t="str">
            <v>90202-000530A077</v>
          </cell>
          <cell r="B74" t="str">
            <v>FG,SK3876 M_HIS,79K,AP,Rose,#M3,Logitech</v>
          </cell>
        </row>
        <row r="75">
          <cell r="A75" t="str">
            <v>90202-000530A093</v>
          </cell>
          <cell r="B75" t="str">
            <v>FG,SK3876 M_HIS,79K,AMR,Rose,#M3</v>
          </cell>
        </row>
        <row r="76">
          <cell r="A76" t="str">
            <v>90202-000540A02B</v>
          </cell>
          <cell r="B76" t="str">
            <v>FG,SK3876 W_HIS,80K,UK,Off-White,#J3</v>
          </cell>
        </row>
        <row r="77">
          <cell r="A77" t="str">
            <v>90202-000540A02D</v>
          </cell>
          <cell r="B77" t="str">
            <v>FG,SK3876 W_HIS,80K,Off-White,#J3,German</v>
          </cell>
        </row>
        <row r="78">
          <cell r="A78" t="str">
            <v>90202-000540A02E</v>
          </cell>
          <cell r="B78" t="str">
            <v>FG,SK3876 W_HIS,80K,Off-White,#J3</v>
          </cell>
        </row>
        <row r="79">
          <cell r="A79" t="str">
            <v>90202-000540A02F</v>
          </cell>
          <cell r="B79" t="str">
            <v>FG,SK3876 W_HIS,80K,Off-White,#J3,French</v>
          </cell>
        </row>
        <row r="80">
          <cell r="A80" t="str">
            <v>90202-000540A02I</v>
          </cell>
          <cell r="B80" t="str">
            <v>FG,SK3876 W_HIS,80K,Off-White,#J3</v>
          </cell>
        </row>
        <row r="81">
          <cell r="A81" t="str">
            <v>90202-000540A02U</v>
          </cell>
          <cell r="B81" t="str">
            <v>FG,SK3876 W_HIS,80K,Off-White,#J3</v>
          </cell>
        </row>
        <row r="82">
          <cell r="A82" t="str">
            <v>90202-000540A033</v>
          </cell>
          <cell r="B82" t="str">
            <v>FG,SK3876 W_HIS,79K,Off-White,#J3</v>
          </cell>
        </row>
        <row r="83">
          <cell r="A83" t="str">
            <v>90202-000540A040</v>
          </cell>
          <cell r="B83" t="str">
            <v>FG,SK3876 W_HIS,79K,Off-White,#J3</v>
          </cell>
        </row>
        <row r="84">
          <cell r="A84" t="str">
            <v>90202-000540A074</v>
          </cell>
          <cell r="B84" t="str">
            <v>FG,SK3876 W_HIS,80K,Off-White,#J3</v>
          </cell>
        </row>
        <row r="85">
          <cell r="A85" t="str">
            <v>90202-000540A077</v>
          </cell>
          <cell r="B85" t="str">
            <v>FG,SK3876 W_HIS,79K,Off-White,#J3,Asia</v>
          </cell>
        </row>
        <row r="86">
          <cell r="A86" t="str">
            <v>90202-000540A079</v>
          </cell>
          <cell r="B86" t="str">
            <v>FG,SK3876 W_HIS,80K,Off-White,#J3,Nordic</v>
          </cell>
        </row>
        <row r="87">
          <cell r="A87" t="str">
            <v>90202-000540A093</v>
          </cell>
          <cell r="B87" t="str">
            <v>FG,SK3876 W_HIS,79K,US/CA,Off-White,#J3</v>
          </cell>
        </row>
        <row r="88">
          <cell r="A88" t="str">
            <v>90202-000570A023</v>
          </cell>
          <cell r="B88" t="str">
            <v>FG,SK3881 H_HIS,80K,#AAW,Gray,PCR,CAN/FR</v>
          </cell>
        </row>
        <row r="89">
          <cell r="A89" t="str">
            <v>90202-000570A074</v>
          </cell>
          <cell r="B89" t="str">
            <v>FG,SK3881 H_HIS,80K,#AAW,Gray,PCR</v>
          </cell>
        </row>
        <row r="90">
          <cell r="A90" t="str">
            <v>90202-000570A0XU</v>
          </cell>
          <cell r="B90" t="str">
            <v>FG,SK3881 H_HIS,79K,#AAW,Gray,PCR</v>
          </cell>
        </row>
        <row r="91">
          <cell r="A91" t="str">
            <v>90202-000580A074</v>
          </cell>
          <cell r="B91" t="str">
            <v>FG,SK3892_IPS,100K,Graphite,#ABK</v>
          </cell>
        </row>
        <row r="92">
          <cell r="A92" t="str">
            <v>90202-000580A093</v>
          </cell>
          <cell r="B92" t="str">
            <v>FG,SK3892_IPS,99K,Graphite,#ABK,Wireless</v>
          </cell>
        </row>
        <row r="93">
          <cell r="A93" t="str">
            <v>90202-000590A074</v>
          </cell>
          <cell r="B93" t="str">
            <v>FG,SK3892 B_IPS,100K,Graphite,#ABK</v>
          </cell>
        </row>
        <row r="94">
          <cell r="A94" t="str">
            <v>90202-000590A093</v>
          </cell>
          <cell r="B94" t="str">
            <v>FG,SK3892 B_IPS,99K,US/CA,Graphite,#ABK</v>
          </cell>
        </row>
        <row r="95">
          <cell r="A95" t="str">
            <v>90202-000600A074</v>
          </cell>
          <cell r="B95" t="str">
            <v>FG,SK3887_IPS,111K,ES/LAT,#ZZ,920-009845</v>
          </cell>
        </row>
        <row r="96">
          <cell r="A96" t="str">
            <v>90202-000600A093</v>
          </cell>
          <cell r="B96" t="str">
            <v>FG,SK3887_IPS,110K,US/CA,#ZZ,SJ NB</v>
          </cell>
        </row>
        <row r="97">
          <cell r="A97" t="str">
            <v>90202-000600B093</v>
          </cell>
          <cell r="B97" t="str">
            <v>FG,SK3887_IPS,110K,US/CA,#ZZ,SJ NB</v>
          </cell>
        </row>
        <row r="98">
          <cell r="A98" t="str">
            <v>90202-000620A093</v>
          </cell>
          <cell r="B98" t="str">
            <v>FG,SK38880CA_IPS,85K,US/CA,#ABK,Graphite</v>
          </cell>
        </row>
        <row r="99">
          <cell r="A99" t="str">
            <v>90202-000630A074</v>
          </cell>
          <cell r="B99" t="str">
            <v>FG,SK38770C0_IPS,100K,ES/LAT,#ABK</v>
          </cell>
        </row>
        <row r="100">
          <cell r="A100" t="str">
            <v>90202-000630A093</v>
          </cell>
          <cell r="B100" t="str">
            <v>FG,SK38770C0_IPS,99K,#ABK,Graphite,US/CA</v>
          </cell>
        </row>
        <row r="101">
          <cell r="A101" t="str">
            <v>90202-000640A0XU</v>
          </cell>
          <cell r="B101" t="str">
            <v>FG,SK3887 B_IPS,110K,US-D,#ZZ,Business</v>
          </cell>
        </row>
        <row r="102">
          <cell r="A102" t="str">
            <v>90202-000650A093</v>
          </cell>
          <cell r="B102" t="str">
            <v>FG,SK3888WC0_IPS,85K,US/CA,#ABR,Pale</v>
          </cell>
        </row>
        <row r="103">
          <cell r="A103" t="str">
            <v>90202-000690A093</v>
          </cell>
          <cell r="B103" t="str">
            <v>FG,SK3892 WA_IPS,US/CA, 99K,Off-White</v>
          </cell>
        </row>
        <row r="104">
          <cell r="A104" t="str">
            <v>90202-000700A074</v>
          </cell>
          <cell r="B104" t="str">
            <v>FG,SK3892 W_IPS,ES/LAT,100K,off-white</v>
          </cell>
        </row>
        <row r="105">
          <cell r="A105" t="str">
            <v>90202-000700A093</v>
          </cell>
          <cell r="B105" t="str">
            <v>FG,SK3892 W_IPS,US/CA,99K,off-white,#J3</v>
          </cell>
        </row>
        <row r="106">
          <cell r="A106" t="str">
            <v>90202-000710A093</v>
          </cell>
          <cell r="B106" t="str">
            <v>FG,SK3892 M_IPS,US/CA,99K,Rose,#M3,920</v>
          </cell>
        </row>
        <row r="107">
          <cell r="A107" t="str">
            <v>90202-000720A074</v>
          </cell>
          <cell r="B107" t="str">
            <v>FG,SK3877WC0_IPS,100K,ES/LAT,#J3,OFF</v>
          </cell>
        </row>
        <row r="108">
          <cell r="A108" t="str">
            <v>90203-000790A02E</v>
          </cell>
          <cell r="B108" t="str">
            <v>FG,SK3873_IPS,111K,ES,#ABM,Brown Tactile</v>
          </cell>
        </row>
        <row r="109">
          <cell r="A109" t="str">
            <v>90203-000790A0XU</v>
          </cell>
          <cell r="B109" t="str">
            <v>FG,SK3873_IPS,110K,US-D,#ABM</v>
          </cell>
        </row>
        <row r="110">
          <cell r="A110" t="str">
            <v>90203-000800A02E</v>
          </cell>
          <cell r="B110" t="str">
            <v>FG,SK3874_IPS,85K,ES,#ABM,Brown Tactile</v>
          </cell>
        </row>
        <row r="111">
          <cell r="A111" t="str">
            <v>90203-000800A0XU</v>
          </cell>
          <cell r="B111" t="str">
            <v>FG,SK3874_IPS,84K,US-D,#ABM,Black</v>
          </cell>
        </row>
        <row r="112">
          <cell r="A112" t="str">
            <v>90203-000810A0XU</v>
          </cell>
          <cell r="B112" t="str">
            <v>FG,SK3873_IPS,110K,US-D,#ABM,Blue Clicky</v>
          </cell>
        </row>
        <row r="113">
          <cell r="A113" t="str">
            <v>90203-000820A0XU</v>
          </cell>
          <cell r="B113" t="str">
            <v>FG,SK3874_IPS,84K,US-D,#ABM,Red Linear</v>
          </cell>
        </row>
        <row r="114">
          <cell r="A114" t="str">
            <v>90203-000830A0XU</v>
          </cell>
          <cell r="B114" t="str">
            <v>FG,SK3874_IPS,84K,US-D,#ABM,Blue Clicky</v>
          </cell>
        </row>
        <row r="115">
          <cell r="A115" t="str">
            <v>90203-000840A0XU</v>
          </cell>
          <cell r="B115" t="str">
            <v>FG,SK3873_IPS,110K,US-D,#ABM,Red Linear</v>
          </cell>
        </row>
        <row r="116">
          <cell r="A116" t="str">
            <v>90203-000850A0XU</v>
          </cell>
          <cell r="B116" t="str">
            <v>FG,SK3874 A_IPS,84K,US-D,#ABS,Tactile</v>
          </cell>
        </row>
        <row r="117">
          <cell r="A117" t="str">
            <v>90203-000860A0XU</v>
          </cell>
          <cell r="B117" t="str">
            <v>FG,SK3874 AB_IPS,84K,US-D,#ABM,Tactile</v>
          </cell>
        </row>
        <row r="118">
          <cell r="A118" t="str">
            <v>90301-000150A000</v>
          </cell>
          <cell r="B118" t="str">
            <v>FG,SM8123_HIS,#NJ,W/P,Black,WW,EP,Dell</v>
          </cell>
        </row>
        <row r="119">
          <cell r="A119" t="str">
            <v>90301-000160A000</v>
          </cell>
          <cell r="B119" t="str">
            <v>FG,SM8123 W_IPS,#ZH,White,DELL,World</v>
          </cell>
        </row>
        <row r="120">
          <cell r="A120" t="str">
            <v>90301-000170A000</v>
          </cell>
          <cell r="B120" t="str">
            <v>FG,SM8123 B_IPS,#NJ,Black,DELL,DAO-US</v>
          </cell>
        </row>
        <row r="121">
          <cell r="A121" t="str">
            <v>90301-000170A001</v>
          </cell>
          <cell r="B121" t="str">
            <v>FG,SM8123 B_IPS,#NJ,Black,DELL,DAO/LATAM</v>
          </cell>
        </row>
        <row r="122">
          <cell r="A122" t="str">
            <v>90301-000180A000</v>
          </cell>
          <cell r="B122" t="str">
            <v>FG,SM8123 WB_IPS,#ZH,DELL,DAO,White</v>
          </cell>
        </row>
        <row r="123">
          <cell r="A123" t="str">
            <v>90301-000180A001</v>
          </cell>
          <cell r="B123" t="str">
            <v>FG,SM8123 B_IPS,#ZH,DELL,DAO/LATAM,White</v>
          </cell>
        </row>
        <row r="124">
          <cell r="A124" t="str">
            <v>90301-000190A000</v>
          </cell>
          <cell r="B124" t="str">
            <v>FG,SM8823 B_IPS,BLACK,USB,Red wheel</v>
          </cell>
        </row>
        <row r="125">
          <cell r="A125" t="str">
            <v>90301-000200A000</v>
          </cell>
          <cell r="B125" t="str">
            <v>FG,SM8823 C_IPS,BLACK USB Mouse,Orange</v>
          </cell>
        </row>
        <row r="126">
          <cell r="A126" t="str">
            <v>90301-000210A000</v>
          </cell>
          <cell r="B126" t="str">
            <v>FG,SM2122_IPS,#KN,PLT 2880,For Other</v>
          </cell>
        </row>
        <row r="127">
          <cell r="A127" t="str">
            <v>90302-000370A000</v>
          </cell>
          <cell r="B127" t="str">
            <v>FG,SM8192 R_HIS,Wireless MS,#NJ,2.4G+BT</v>
          </cell>
        </row>
        <row r="128">
          <cell r="A128" t="str">
            <v>90302-000380A000</v>
          </cell>
          <cell r="B128" t="str">
            <v>FG,SM38700C0,CAN,910-007437,#ABK</v>
          </cell>
        </row>
        <row r="129">
          <cell r="A129" t="str">
            <v>90302-000380A001</v>
          </cell>
          <cell r="B129" t="str">
            <v>FG,SM38700C0,AMR,910-007456,#ABK</v>
          </cell>
        </row>
        <row r="130">
          <cell r="A130" t="str">
            <v>90302-000380A002</v>
          </cell>
          <cell r="B130" t="str">
            <v>FG,SM38700C0,AP,910-007462,#ABK</v>
          </cell>
        </row>
        <row r="131">
          <cell r="A131" t="str">
            <v>90302-000380A003</v>
          </cell>
          <cell r="B131" t="str">
            <v>FG,SM38700C0_IPS,BT,Graphite,#ABK,Global</v>
          </cell>
        </row>
        <row r="132">
          <cell r="A132" t="str">
            <v>90302-000390A000</v>
          </cell>
          <cell r="B132" t="str">
            <v>FG,SM3870WC0,CAN,910-007438,off-White</v>
          </cell>
        </row>
        <row r="133">
          <cell r="A133" t="str">
            <v>90302-000390A001</v>
          </cell>
          <cell r="B133" t="str">
            <v>FG,SM3870WC0,AMR,910-007457,Off-White</v>
          </cell>
        </row>
        <row r="134">
          <cell r="A134" t="str">
            <v>90302-000390A002</v>
          </cell>
          <cell r="B134" t="str">
            <v>FG,SM3870WC0,AP,910-007463,Off-White</v>
          </cell>
        </row>
        <row r="135">
          <cell r="A135" t="str">
            <v>90302-000390A003</v>
          </cell>
          <cell r="B135" t="str">
            <v>FG,SM3870WC0_IPS,BT,Off-White,#J3,Global</v>
          </cell>
        </row>
        <row r="136">
          <cell r="A136" t="str">
            <v>90302-000400A000</v>
          </cell>
          <cell r="B136" t="str">
            <v>FG,SM3870PC0,CAN,910-007439,Rose</v>
          </cell>
        </row>
        <row r="137">
          <cell r="A137" t="str">
            <v>90302-000400A001</v>
          </cell>
          <cell r="B137" t="str">
            <v>FG,SM3870PC0,AMR,910-007458,Rose</v>
          </cell>
        </row>
        <row r="138">
          <cell r="A138" t="str">
            <v>90302-000400A002</v>
          </cell>
          <cell r="B138" t="str">
            <v>FG,SM3870PC0,AP,910-007464,Rose</v>
          </cell>
        </row>
        <row r="139">
          <cell r="A139" t="str">
            <v>90302-000400A003</v>
          </cell>
          <cell r="B139" t="str">
            <v>FG,SM3870PC0_IPS,BT,Rose,#M3,Global,EMEA</v>
          </cell>
        </row>
        <row r="140">
          <cell r="A140" t="str">
            <v>90302-000410A000</v>
          </cell>
          <cell r="B140" t="str">
            <v>FG,SM81920C0_IPS,#ADP,DELL,PCR,2.4G+BT</v>
          </cell>
        </row>
        <row r="141">
          <cell r="A141" t="str">
            <v>90302-000420A000</v>
          </cell>
          <cell r="B141" t="str">
            <v>FG,SM3870BC0_IPS,BT,Haze,#AFF,Global,AMR</v>
          </cell>
        </row>
        <row r="142">
          <cell r="A142" t="str">
            <v>90302-000430A000</v>
          </cell>
          <cell r="B142" t="str">
            <v>FG,SM3870SC0_IPS,BT,Sand,#AFG,Global,AMR</v>
          </cell>
        </row>
        <row r="143">
          <cell r="A143" t="str">
            <v>90302-000460A000</v>
          </cell>
          <cell r="B143" t="str">
            <v>FG,SM8191 R_HIS,#NJ,Wireless MS,HGGFW</v>
          </cell>
        </row>
        <row r="144">
          <cell r="A144" t="str">
            <v>90302-000470A000</v>
          </cell>
          <cell r="B144" t="str">
            <v>FG,SM8191 TR_HIS,#AAK,Wireless MS,0021K</v>
          </cell>
        </row>
        <row r="145">
          <cell r="A145" t="str">
            <v>90303-000610A000</v>
          </cell>
          <cell r="B145" t="str">
            <v>FG,SM8194 CR_HIS,Wireless 2.4+Wired 2.0</v>
          </cell>
        </row>
        <row r="146">
          <cell r="A146" t="str">
            <v>90303-000620A000</v>
          </cell>
          <cell r="B146" t="str">
            <v>FG,SM8194 GR_HIS,Wireless 2.4+Wired 2.0</v>
          </cell>
        </row>
        <row r="147">
          <cell r="A147" t="str">
            <v>90303-000630A000</v>
          </cell>
          <cell r="B147" t="str">
            <v>FG,SM6221_IPS,Game MS,Hideout,Black</v>
          </cell>
        </row>
        <row r="148">
          <cell r="A148" t="str">
            <v>90303-000630A001</v>
          </cell>
          <cell r="B148" t="str">
            <v>FG,SM6221_IPS,Game MS,Hideout,Black</v>
          </cell>
        </row>
        <row r="149">
          <cell r="A149" t="str">
            <v>90303-000630A002</v>
          </cell>
          <cell r="B149" t="str">
            <v>SM6221,CH-930F000-AP,Hideout,Black</v>
          </cell>
        </row>
        <row r="150">
          <cell r="A150" t="str">
            <v>90303-000630A003</v>
          </cell>
          <cell r="B150" t="str">
            <v>SM6221,CH-930F000-CN,Hideout,Black</v>
          </cell>
        </row>
        <row r="151">
          <cell r="A151" t="str">
            <v>90303-000630A004</v>
          </cell>
          <cell r="B151" t="str">
            <v>FG,SM6221_IPS,Game MS,Hideout,Black</v>
          </cell>
        </row>
        <row r="152">
          <cell r="A152" t="str">
            <v>90303-000640A000</v>
          </cell>
          <cell r="B152" t="str">
            <v>FG,SM62210CA_IPS,Game MS,Hideout 3360</v>
          </cell>
        </row>
        <row r="153">
          <cell r="A153" t="str">
            <v>90303-000640A001</v>
          </cell>
          <cell r="B153" t="str">
            <v>SM62210CA,CH-930F100-EU,Hideout,Black</v>
          </cell>
        </row>
        <row r="154">
          <cell r="A154" t="str">
            <v>90303-000640A002</v>
          </cell>
          <cell r="B154" t="str">
            <v>FG,SM62210CA_IPS,Game MS,WW,Hideout 3360</v>
          </cell>
        </row>
        <row r="155">
          <cell r="A155" t="str">
            <v>90303-000650A000</v>
          </cell>
          <cell r="B155" t="str">
            <v>FG,SM6280_IPS,Game MS,Cobblestone,Black</v>
          </cell>
        </row>
        <row r="156">
          <cell r="A156" t="str">
            <v>90303-000650A001</v>
          </cell>
          <cell r="B156" t="str">
            <v>FG,SM6280_IPS,Game MS,Cobblestone,Black</v>
          </cell>
        </row>
        <row r="157">
          <cell r="A157" t="str">
            <v>90303-000650A002</v>
          </cell>
          <cell r="B157" t="str">
            <v>SM6280,CH-931F100-AP,Cobblestone,Black</v>
          </cell>
        </row>
        <row r="158">
          <cell r="A158" t="str">
            <v>90303-000650A003</v>
          </cell>
          <cell r="B158" t="str">
            <v>SM6280,CH-931F100-CN,Cobblestone,Black</v>
          </cell>
        </row>
        <row r="159">
          <cell r="A159" t="str">
            <v>90303-000660A000</v>
          </cell>
          <cell r="B159" t="str">
            <v>FG,SM6281_IPS,Game MS,Castle,Black</v>
          </cell>
        </row>
        <row r="160">
          <cell r="A160" t="str">
            <v>90303-000660A001</v>
          </cell>
          <cell r="B160" t="str">
            <v>FG,SM6281_IPS,Game MS,Castle,Black</v>
          </cell>
        </row>
        <row r="161">
          <cell r="A161" t="str">
            <v>90303-000660A002</v>
          </cell>
          <cell r="B161" t="str">
            <v>SM6281,CH-931F000-AP,Castle,Black</v>
          </cell>
        </row>
        <row r="162">
          <cell r="A162" t="str">
            <v>90303-000660A003</v>
          </cell>
          <cell r="B162" t="str">
            <v>SM6281,CH-931F000-CN,Castle,Black</v>
          </cell>
        </row>
        <row r="163">
          <cell r="A163" t="str">
            <v>90303-000660A004</v>
          </cell>
          <cell r="B163" t="str">
            <v>FG,SM6281_IPS,Game MS,Castle,Black</v>
          </cell>
        </row>
        <row r="164">
          <cell r="A164" t="str">
            <v>90303-000670A000</v>
          </cell>
          <cell r="B164" t="str">
            <v>FG,SM6281GCA_IPS,Gamming mouse,Corsair</v>
          </cell>
        </row>
        <row r="165">
          <cell r="A165" t="str">
            <v>90401-000020A022</v>
          </cell>
          <cell r="B165" t="str">
            <v>FG,SB3823_HIS,105K,GR,#GC,Retail</v>
          </cell>
        </row>
        <row r="166">
          <cell r="A166" t="str">
            <v>90401-000020A027</v>
          </cell>
          <cell r="B166" t="str">
            <v>FG,SB3823_HIS,105K,BG,#GC,Retail</v>
          </cell>
        </row>
        <row r="167">
          <cell r="A167" t="str">
            <v>90401-000020A02A</v>
          </cell>
          <cell r="B167" t="str">
            <v>FG,SB3823_HIS,105K,RU,#GC,Retail</v>
          </cell>
        </row>
        <row r="168">
          <cell r="A168" t="str">
            <v>90401-000020A02B</v>
          </cell>
          <cell r="B168" t="str">
            <v>FG,SB3823_HIS,105K,UK,#GC,Retail</v>
          </cell>
        </row>
        <row r="169">
          <cell r="A169" t="str">
            <v>90401-000020A02D</v>
          </cell>
          <cell r="B169" t="str">
            <v>FG,SB3823_HIS,105K,DE,#GC,Retail</v>
          </cell>
        </row>
        <row r="170">
          <cell r="A170" t="str">
            <v>90401-000020A02E</v>
          </cell>
          <cell r="B170" t="str">
            <v>FG,SB3823_HIS,105K,ES,#GC,Retail</v>
          </cell>
        </row>
        <row r="171">
          <cell r="A171" t="str">
            <v>90401-000020A02F</v>
          </cell>
          <cell r="B171" t="str">
            <v>FG,SB3823_HIS,105K,FR,#GC,Retail</v>
          </cell>
        </row>
        <row r="172">
          <cell r="A172" t="str">
            <v>90401-000020A02G</v>
          </cell>
          <cell r="B172" t="str">
            <v>FG,SB3823_HIS,105K,HU,#GC,Retail</v>
          </cell>
        </row>
        <row r="173">
          <cell r="A173" t="str">
            <v>90401-000020A02I</v>
          </cell>
          <cell r="B173" t="str">
            <v>FG,SB3823_HIS,105K,IT,#GC,Retail</v>
          </cell>
        </row>
        <row r="174">
          <cell r="A174" t="str">
            <v>90401-000020A02J</v>
          </cell>
          <cell r="B174" t="str">
            <v>FG,SB3823_HIS,105K,BE,#GC,Retail</v>
          </cell>
        </row>
        <row r="175">
          <cell r="A175" t="str">
            <v>90401-000020A02P</v>
          </cell>
          <cell r="B175" t="str">
            <v>FG,SB3823_HIS,105K,PT,#GC,Retail</v>
          </cell>
        </row>
        <row r="176">
          <cell r="A176" t="str">
            <v>90401-000020A02T</v>
          </cell>
          <cell r="B176" t="str">
            <v>FG,SB3823_HIS,105K,HEB,#GC,Retail</v>
          </cell>
        </row>
        <row r="177">
          <cell r="A177" t="str">
            <v>90401-000020A02U</v>
          </cell>
          <cell r="B177" t="str">
            <v>FG,SB3823_HIS,105K,US-I,#GC,Retail</v>
          </cell>
        </row>
        <row r="178">
          <cell r="A178" t="str">
            <v>90401-000020A02Y</v>
          </cell>
          <cell r="B178" t="str">
            <v>FG,SB3823_HIS,105K,YU,#GC,Retail</v>
          </cell>
        </row>
        <row r="179">
          <cell r="A179" t="str">
            <v>90401-000020A040</v>
          </cell>
          <cell r="B179" t="str">
            <v>FG,SB3823_HIS,107K,BR,#GC,Retail</v>
          </cell>
        </row>
        <row r="180">
          <cell r="A180" t="str">
            <v>90401-000020A059</v>
          </cell>
          <cell r="B180" t="str">
            <v>FG,SB3823_HIS,105K,CZ/SLO,#GC,Retail</v>
          </cell>
        </row>
        <row r="181">
          <cell r="A181" t="str">
            <v>90401-000020A074</v>
          </cell>
          <cell r="B181" t="str">
            <v>FG,SB3823_HIS,105K,ES/LAT,#GC,Retail</v>
          </cell>
        </row>
        <row r="182">
          <cell r="A182" t="str">
            <v>90401-000020A079</v>
          </cell>
          <cell r="B182" t="str">
            <v>FG,SB3823_HIS,105K,NR,#GC,Retail</v>
          </cell>
        </row>
        <row r="183">
          <cell r="A183" t="str">
            <v>90401-000020A089</v>
          </cell>
          <cell r="B183" t="str">
            <v>FG,SB3823_HIS,105K,DE/FR,#GC,Retail</v>
          </cell>
        </row>
        <row r="184">
          <cell r="A184" t="str">
            <v>90401-000020A093</v>
          </cell>
          <cell r="B184" t="str">
            <v>FG,SB3823_HIS,104K,US/CA,#GC,Retail</v>
          </cell>
        </row>
        <row r="185">
          <cell r="A185" t="str">
            <v>90401-000020A0XL</v>
          </cell>
          <cell r="B185" t="str">
            <v>FG,SB3823_HIS,104K,CN,#GC,USB,920-002589</v>
          </cell>
        </row>
        <row r="186">
          <cell r="A186" t="str">
            <v>90401-000020A0XU</v>
          </cell>
          <cell r="B186" t="str">
            <v>FG,SB3823_HIS,104K,US-D,#GC,Retail</v>
          </cell>
        </row>
        <row r="187">
          <cell r="A187" t="str">
            <v>90401-000020B02U</v>
          </cell>
          <cell r="B187" t="str">
            <v>FG,SB3823_HIS,105K,US-I,#GC,Retail</v>
          </cell>
        </row>
        <row r="188">
          <cell r="A188" t="str">
            <v>90401-000030A023</v>
          </cell>
          <cell r="B188" t="str">
            <v>FG,SB8123_IPS,106K,FR/CA,#NJ,AI,USB,DEL</v>
          </cell>
        </row>
        <row r="189">
          <cell r="A189" t="str">
            <v>90401-000030A029</v>
          </cell>
          <cell r="B189" t="str">
            <v>FG,SB8123_IPS,106K,LAT,#NJ,AI,USB,DELL</v>
          </cell>
        </row>
        <row r="190">
          <cell r="A190" t="str">
            <v>90401-000030A087</v>
          </cell>
          <cell r="B190" t="str">
            <v>FG,SB8123_IPS,106K,CA+US+FR,#NJ,AI,USB</v>
          </cell>
        </row>
        <row r="191">
          <cell r="A191" t="str">
            <v>90401-000030A0XU</v>
          </cell>
          <cell r="B191" t="str">
            <v>FG,SB8123_IPS,105K,US-D,#NJ,AI,USB,DELL</v>
          </cell>
        </row>
        <row r="192">
          <cell r="A192" t="str">
            <v>90401-000040A0XU</v>
          </cell>
          <cell r="B192" t="str">
            <v>FG,SB88230BA_IPS,104K,US-D,BLACK,USB</v>
          </cell>
        </row>
        <row r="193">
          <cell r="A193" t="str">
            <v>90401-000050A0XU</v>
          </cell>
          <cell r="B193" t="str">
            <v>FG,SB88230CA_IPS,104K,US-D,BLACK,USB</v>
          </cell>
        </row>
        <row r="194">
          <cell r="A194" t="str">
            <v>90402-000020A077</v>
          </cell>
          <cell r="B194" t="str">
            <v>FG,SB3876 M_HIS,79K,AP,Rose,#M3,Logitech</v>
          </cell>
        </row>
        <row r="195">
          <cell r="A195" t="str">
            <v>90402-000020A093</v>
          </cell>
          <cell r="B195" t="str">
            <v>FG,SB3876 M_HIS,79K,US/CA,Rose,#M3</v>
          </cell>
        </row>
        <row r="196">
          <cell r="A196" t="str">
            <v>90402-000030A093</v>
          </cell>
          <cell r="B196" t="str">
            <v>FG,SB3876_HIS,79K,US/CA,Graphite,#ABK</v>
          </cell>
        </row>
        <row r="197">
          <cell r="A197" t="str">
            <v>90402-000040A093</v>
          </cell>
          <cell r="B197" t="str">
            <v>FG,SB3876 A_HIS,79K,US/CA,Graphite,#ABK</v>
          </cell>
        </row>
        <row r="198">
          <cell r="A198" t="str">
            <v>90402-000050A093</v>
          </cell>
          <cell r="B198" t="str">
            <v>FG,SB3876 W_HIS,79K,US/CA,White,#J3,920</v>
          </cell>
        </row>
        <row r="199">
          <cell r="A199" t="str">
            <v>90402-000060A022</v>
          </cell>
          <cell r="B199" t="str">
            <v>FG,SB3861 H_HIS,101K,GR,#GC,LOGITECH</v>
          </cell>
        </row>
        <row r="200">
          <cell r="A200" t="str">
            <v>90402-000060A029</v>
          </cell>
          <cell r="B200" t="str">
            <v>FG,SB3861 H_HIS,101K,LAT,#GC,LOGITECH</v>
          </cell>
        </row>
        <row r="201">
          <cell r="A201" t="str">
            <v>90402-000060A02B</v>
          </cell>
          <cell r="B201" t="str">
            <v>FG,SB3861 H_HIS,101K,UK,#GC,LOGITECH</v>
          </cell>
        </row>
        <row r="202">
          <cell r="A202" t="str">
            <v>90402-000060A02E</v>
          </cell>
          <cell r="B202" t="str">
            <v>FG,SB3861 H_HIS,101K,ES,#GC,LOGITECH</v>
          </cell>
        </row>
        <row r="203">
          <cell r="A203" t="str">
            <v>90402-000060A02F</v>
          </cell>
          <cell r="B203" t="str">
            <v>FG,SB3861 H_HIS,101K,FR,#GC,LOGITECH</v>
          </cell>
        </row>
        <row r="204">
          <cell r="A204" t="str">
            <v>90402-000060A02G</v>
          </cell>
          <cell r="B204" t="str">
            <v>FG,SB3861 H_HIS,101K,HU,#GC,LOGITECH</v>
          </cell>
        </row>
        <row r="205">
          <cell r="A205" t="str">
            <v>90402-000060A02I</v>
          </cell>
          <cell r="B205" t="str">
            <v>FG,SB3861 H_HIS,101K,IT,#GC,LOGITECH</v>
          </cell>
        </row>
        <row r="206">
          <cell r="A206" t="str">
            <v>90402-000060A02P</v>
          </cell>
          <cell r="B206" t="str">
            <v>FG,SB3861 H_HIS,101K,PT,#GC,LOGITECH</v>
          </cell>
        </row>
        <row r="207">
          <cell r="A207" t="str">
            <v>90402-000060A02U</v>
          </cell>
          <cell r="B207" t="str">
            <v>FG,SB3861 H_HIS,101K,US-I,#GC,LOGITECH</v>
          </cell>
        </row>
        <row r="208">
          <cell r="A208" t="str">
            <v>90402-000060A033</v>
          </cell>
          <cell r="B208" t="str">
            <v>FG,SB3861 H_HIS,100K,TH,NO EURO,#GC</v>
          </cell>
        </row>
        <row r="209">
          <cell r="A209" t="str">
            <v>90402-000060A03E</v>
          </cell>
          <cell r="B209" t="str">
            <v>FG,SB3861 H_HIS,100K,ID,#GC,LOGITECH</v>
          </cell>
        </row>
        <row r="210">
          <cell r="A210" t="str">
            <v>90402-000060A040</v>
          </cell>
          <cell r="B210" t="str">
            <v>FG,SB3861 H_HIS,102K,BR,EURO,#GC</v>
          </cell>
        </row>
        <row r="211">
          <cell r="A211" t="str">
            <v>90402-000060A077</v>
          </cell>
          <cell r="B211" t="str">
            <v>FG,SB3861 H_HIS,100K,AP,NO EURO,#GC</v>
          </cell>
        </row>
        <row r="212">
          <cell r="A212" t="str">
            <v>90402-000060B02U</v>
          </cell>
          <cell r="B212" t="str">
            <v>FG,SB3861 H_HIS,101K,US-I,#GC,LOGITECH</v>
          </cell>
        </row>
        <row r="213">
          <cell r="A213" t="str">
            <v>90402-000060B077</v>
          </cell>
          <cell r="B213" t="str">
            <v>FG,SB3861 H_HIS,100K,AP,NO EURO,#GC</v>
          </cell>
        </row>
        <row r="214">
          <cell r="A214" t="str">
            <v>90402-000080A023</v>
          </cell>
          <cell r="B214" t="str">
            <v>FG,SB3892_IPS,100K,FR/CA,Graphite,#ABK</v>
          </cell>
        </row>
        <row r="215">
          <cell r="A215" t="str">
            <v>90402-000080A093</v>
          </cell>
          <cell r="B215" t="str">
            <v>FG,SB3892_IPS,US/CA,99K,Graphite,#ABK</v>
          </cell>
        </row>
        <row r="216">
          <cell r="A216" t="str">
            <v>90402-000090A093</v>
          </cell>
          <cell r="B216" t="str">
            <v>FG,SB3892 B_IPS,US/CA,99K,Graphite,#ABK</v>
          </cell>
        </row>
        <row r="217">
          <cell r="A217" t="str">
            <v>90402-000100A093</v>
          </cell>
          <cell r="B217" t="str">
            <v>FG,SB3876 WA_HIS,79K,US/CA,White,#J3,mac</v>
          </cell>
        </row>
        <row r="218">
          <cell r="A218" t="str">
            <v>90402-000110A023</v>
          </cell>
          <cell r="B218" t="str">
            <v>FG,SB8164_IPS,110K,FR/CA,#NJ,W/P,AI</v>
          </cell>
        </row>
        <row r="219">
          <cell r="A219" t="str">
            <v>90402-000110A029</v>
          </cell>
          <cell r="B219" t="str">
            <v>FG,SB8164_IPS,110K,LAT,#NJ,W/P,AI,73P30</v>
          </cell>
        </row>
        <row r="220">
          <cell r="A220" t="str">
            <v>90402-000110A040</v>
          </cell>
          <cell r="B220" t="str">
            <v>FG,SB8164_IPS,112K,BR,#NJ,W/P,AI,C945T</v>
          </cell>
        </row>
        <row r="221">
          <cell r="A221" t="str">
            <v>90402-000110A087</v>
          </cell>
          <cell r="B221" t="str">
            <v>FG,SB8164_IPS,110K,US/CA-FR,#NJ,W/P,AI</v>
          </cell>
        </row>
        <row r="222">
          <cell r="A222" t="str">
            <v>90402-000110A0XU</v>
          </cell>
          <cell r="B222" t="str">
            <v>FG,SB8164_IPS,SB8164,109K,US-D, #NJ</v>
          </cell>
        </row>
        <row r="223">
          <cell r="A223" t="str">
            <v>90402-000120A02E</v>
          </cell>
          <cell r="B223" t="str">
            <v>FG,SB3882_IPS,105K,ES,#YE,Wireless,KB+MS</v>
          </cell>
        </row>
        <row r="224">
          <cell r="A224" t="str">
            <v>90402-000120A0XU</v>
          </cell>
          <cell r="B224" t="str">
            <v>FG,SB3882_IPS,104K,US-D,#YE,WIRELESS</v>
          </cell>
        </row>
        <row r="225">
          <cell r="A225" t="str">
            <v>90402-000120B0XU</v>
          </cell>
          <cell r="B225" t="str">
            <v>FG,SB3882_IPS,104K,US-D,#YE,WIRELESS</v>
          </cell>
        </row>
        <row r="226">
          <cell r="A226" t="str">
            <v>90402-000130A074</v>
          </cell>
          <cell r="B226" t="str">
            <v>FG,SB38880CA_IPS,86K,ES/LAT,#ABK</v>
          </cell>
        </row>
        <row r="227">
          <cell r="A227" t="str">
            <v>90402-000130A093</v>
          </cell>
          <cell r="B227" t="str">
            <v>FG,SB38880CA_IPS,85K,US/CA,#ABK,Graphite</v>
          </cell>
        </row>
        <row r="228">
          <cell r="A228" t="str">
            <v>90402-000220A023</v>
          </cell>
          <cell r="B228" t="str">
            <v>FG,SB8164 W_IPS,110K,FR/CA,#ABO,W/P,AI</v>
          </cell>
        </row>
        <row r="229">
          <cell r="A229" t="str">
            <v>90402-000220A029</v>
          </cell>
          <cell r="B229" t="str">
            <v>FG,SB8164 W_IPS,110K,LAT,#ABO,W/P,AI</v>
          </cell>
        </row>
        <row r="230">
          <cell r="A230" t="str">
            <v>90402-000220A040</v>
          </cell>
          <cell r="B230" t="str">
            <v>FG,SB8164 W_IPS,112K,BR,#ABO,W/P,AI</v>
          </cell>
        </row>
        <row r="231">
          <cell r="A231" t="str">
            <v>90402-000220A087</v>
          </cell>
          <cell r="B231" t="str">
            <v>FG,SB8164 W_IPS,110K,US/CA-FR,#ABO,W/P</v>
          </cell>
        </row>
        <row r="232">
          <cell r="A232" t="str">
            <v>90402-000220A0XU</v>
          </cell>
          <cell r="B232" t="str">
            <v>FG,SB8164 W_IPS,109K,US-D,#ABO,W/P,AI</v>
          </cell>
        </row>
        <row r="233">
          <cell r="A233" t="str">
            <v>90402-000230A029</v>
          </cell>
          <cell r="B233" t="str">
            <v>FG,SB8164 R_IPS,110K,LAT,#NJ,Copilot</v>
          </cell>
        </row>
        <row r="234">
          <cell r="A234" t="str">
            <v>90402-000230A040</v>
          </cell>
          <cell r="B234" t="str">
            <v>FG,SB8164 R_IPS,112K,BR,#NJ,Copilot</v>
          </cell>
        </row>
        <row r="235">
          <cell r="A235" t="str">
            <v>90402-000230A0XU</v>
          </cell>
          <cell r="B235" t="str">
            <v>FG,SB8164 R_IPS,109K,US-D,#NJ,Copilot</v>
          </cell>
        </row>
        <row r="236">
          <cell r="A236" t="str">
            <v>90402-000240A093</v>
          </cell>
          <cell r="B236" t="str">
            <v>FG,SB38770C0_IPS,99K,#ABK,Graphite,US/CA</v>
          </cell>
        </row>
        <row r="237">
          <cell r="A237" t="str">
            <v>90402-000250A074</v>
          </cell>
          <cell r="B237" t="str">
            <v>FG,SB3888WC0_IPS,86K,ES/LAT,#ABR,Pale</v>
          </cell>
        </row>
        <row r="238">
          <cell r="A238" t="str">
            <v>90402-000250A093</v>
          </cell>
          <cell r="B238" t="str">
            <v>FG,SB3888WC0_IPS,85K,US/CA,#ABR,Pale</v>
          </cell>
        </row>
        <row r="239">
          <cell r="A239" t="str">
            <v>90402-000260A074</v>
          </cell>
          <cell r="B239" t="str">
            <v>FG,SB3888PC0_IPS,86K,ES/LAT,#M3,Rose,920</v>
          </cell>
        </row>
        <row r="240">
          <cell r="A240" t="str">
            <v>90402-000280A074</v>
          </cell>
          <cell r="B240" t="str">
            <v>FG,SB3888UC0_IPS,86K,ES/LAT,#AD1,Lilac</v>
          </cell>
        </row>
        <row r="241">
          <cell r="A241" t="str">
            <v>90402-000290A040</v>
          </cell>
          <cell r="B241" t="str">
            <v>FG,SB3877PC0_IPS,101K,BR,#M3,Rose,Logi</v>
          </cell>
        </row>
        <row r="242">
          <cell r="A242" t="str">
            <v>90402-000300A0XU</v>
          </cell>
          <cell r="B242" t="str">
            <v>FG,SB3877SC0_IPS,99K,#AFG,US-D,sand,Logi</v>
          </cell>
        </row>
        <row r="243">
          <cell r="A243" t="str">
            <v>90402-000310A0XU</v>
          </cell>
          <cell r="B243" t="str">
            <v>FG,SB3877BC0_IPS,99K,#AFF,US-D,blue,Logi</v>
          </cell>
        </row>
        <row r="244">
          <cell r="A244" t="str">
            <v>90402-000320A0XU</v>
          </cell>
          <cell r="B244" t="str">
            <v>FG,SB8193GB0_IPS,109K,US,#AAK,AI,4JPCJ</v>
          </cell>
        </row>
        <row r="245">
          <cell r="A245" t="str">
            <v>90402-000340A023</v>
          </cell>
          <cell r="B245" t="str">
            <v>FG,SB8193 R_HIS,110K,FR/CA,#AAK,Copilot</v>
          </cell>
        </row>
        <row r="246">
          <cell r="A246" t="str">
            <v>90402-000340A029</v>
          </cell>
          <cell r="B246" t="str">
            <v>FG,SB8193 R_HIS,110K,LAT,#AAK,Copilot</v>
          </cell>
        </row>
        <row r="247">
          <cell r="A247" t="str">
            <v>90402-000340A087</v>
          </cell>
          <cell r="B247" t="str">
            <v>FG,SB8193 R_HIS,110K,CA,#AAK,Copilot</v>
          </cell>
        </row>
        <row r="248">
          <cell r="A248" t="str">
            <v>90402-000340A0XU</v>
          </cell>
          <cell r="B248" t="str">
            <v>FG,SB8193 R_HIS,109K,US-D,#AAK,Copilot</v>
          </cell>
        </row>
        <row r="249">
          <cell r="A249" t="str">
            <v>91301-000020A0XU</v>
          </cell>
          <cell r="B249" t="str">
            <v>FG,SN2010Z_IPS,79K,US-D,NO EURO,#A29</v>
          </cell>
        </row>
        <row r="250">
          <cell r="A250" t="str">
            <v>91301-000050A0XU</v>
          </cell>
          <cell r="B250" t="str">
            <v>FG,SN2011Z_IPS,99K,US-D,NO EURO,#A29</v>
          </cell>
        </row>
        <row r="251">
          <cell r="A251" t="str">
            <v>95201-000010A000</v>
          </cell>
          <cell r="B251" t="str">
            <v>FG,7DVC_SAS,Final Assy,7DVC,Sloop</v>
          </cell>
        </row>
        <row r="252">
          <cell r="A252" t="str">
            <v>95201-000010A000</v>
          </cell>
          <cell r="B252" t="str">
            <v>FG,7DVC_SAS,Final Assy,7DVC,Sloop</v>
          </cell>
        </row>
        <row r="253">
          <cell r="A253" t="str">
            <v>95201-000020A000</v>
          </cell>
          <cell r="B253" t="str">
            <v>FG,7DVC_SAS,Sloop Electric Outlet,PCBA7</v>
          </cell>
        </row>
        <row r="254">
          <cell r="A254" t="str">
            <v>95201-000020A000</v>
          </cell>
          <cell r="B254" t="str">
            <v>FG,7DVC_SAS,Sloop Electric Outlet,PCBA7</v>
          </cell>
        </row>
        <row r="255">
          <cell r="A255" t="str">
            <v>95201-000020A001</v>
          </cell>
          <cell r="B255" t="str">
            <v>FG,7DVC_SAS,Sloop Electric Outlet,PCBA7</v>
          </cell>
        </row>
        <row r="256">
          <cell r="A256" t="str">
            <v>95201-000020A001</v>
          </cell>
          <cell r="B256" t="str">
            <v>FG,7DVC_SAS,Sloop Electric Outlet,PCBA7</v>
          </cell>
        </row>
        <row r="257">
          <cell r="A257" t="str">
            <v>95702-000010A000</v>
          </cell>
          <cell r="B257" t="str">
            <v>FG,P858A_ENC,Option Part_5V;5VP858A08B0P</v>
          </cell>
        </row>
        <row r="258">
          <cell r="A258" t="str">
            <v>95702-000040A000</v>
          </cell>
          <cell r="B258" t="str">
            <v>FG,P858A_ENC,Option Part_5V,RoHS2,(HF)</v>
          </cell>
        </row>
        <row r="259">
          <cell r="A259" t="str">
            <v>95702-000050A000</v>
          </cell>
          <cell r="B259" t="str">
            <v>FG,P858B_ENC,Option Part_5V,RoHS2,(HF)</v>
          </cell>
        </row>
        <row r="260">
          <cell r="A260" t="str">
            <v>95702-000050B000</v>
          </cell>
          <cell r="B260" t="str">
            <v>FG,P858B_ENC,Option Part_5V,RoHS2,(HF)</v>
          </cell>
        </row>
        <row r="261">
          <cell r="A261" t="str">
            <v>95702-000060A000</v>
          </cell>
          <cell r="B261" t="str">
            <v>FG,P358A_ENC,Option Part_5V,8A0LED-CASE</v>
          </cell>
        </row>
        <row r="262">
          <cell r="A262" t="str">
            <v>95702-000070A000</v>
          </cell>
          <cell r="B262" t="str">
            <v>FG,P358A_ENC,Option Part_5V,8A0LE8-CASE</v>
          </cell>
        </row>
        <row r="263">
          <cell r="A263" t="str">
            <v>95702-000080A000</v>
          </cell>
          <cell r="B263" t="str">
            <v>FG,P358A_ENC,Option Part_5V,8A0LED-CASE</v>
          </cell>
        </row>
        <row r="264">
          <cell r="A264" t="str">
            <v>95702-000090A000</v>
          </cell>
          <cell r="B264" t="str">
            <v>FG,P358A_ENC,Option Part_5V,8A0LE8-CASE</v>
          </cell>
        </row>
        <row r="265">
          <cell r="A265" t="str">
            <v>95702-000100A000</v>
          </cell>
          <cell r="B265" t="str">
            <v>FG,P358B_ENC,Option Part_5V,8A0HZL-BM</v>
          </cell>
        </row>
        <row r="266">
          <cell r="A266" t="str">
            <v>95702-000110A000</v>
          </cell>
          <cell r="B266" t="str">
            <v>FG,P358B_ENC,Option Part_5V,8A0HZN-BM</v>
          </cell>
        </row>
        <row r="267">
          <cell r="A267" t="str">
            <v>95702-000120A000</v>
          </cell>
          <cell r="B267" t="str">
            <v>FG,P358B_ENC,Option Part_5V,8A0M16-BM</v>
          </cell>
        </row>
        <row r="268">
          <cell r="A268" t="str">
            <v>95702-000130A000</v>
          </cell>
          <cell r="B268" t="str">
            <v>FG,P358B_ENC,Option Part_5V,8A0HZL-BM</v>
          </cell>
        </row>
        <row r="269">
          <cell r="A269" t="str">
            <v>95702-000140A000</v>
          </cell>
          <cell r="B269" t="str">
            <v>FG,P358B_ENC,Option Part_5V,8A0HZN-BM</v>
          </cell>
        </row>
        <row r="270">
          <cell r="A270" t="str">
            <v>95702-000150A000</v>
          </cell>
          <cell r="B270" t="str">
            <v>FG,P358B_ENC,Option Part_5V,8A0M16-BM</v>
          </cell>
        </row>
        <row r="271">
          <cell r="A271" t="str">
            <v>95702-000160A000</v>
          </cell>
          <cell r="B271" t="str">
            <v>FG,S358A_ENC,Option Part_5V,8A0HZ7-CASE</v>
          </cell>
        </row>
        <row r="272">
          <cell r="A272" t="str">
            <v>95702-000170A000</v>
          </cell>
          <cell r="B272" t="str">
            <v>FG,S358A_ENC,Option Part_5V,A0JRY-RP</v>
          </cell>
        </row>
        <row r="273">
          <cell r="A273" t="str">
            <v>95702-000180A000</v>
          </cell>
          <cell r="B273" t="str">
            <v>FG,S358A_ENC,Option Part_5V,8A0JRZ-RP</v>
          </cell>
        </row>
        <row r="274">
          <cell r="A274" t="str">
            <v>95702-000190A000</v>
          </cell>
          <cell r="B274" t="str">
            <v>FG,S358A_ENC,Option Part_5V,8A0L9U-AC</v>
          </cell>
        </row>
        <row r="275">
          <cell r="A275" t="str">
            <v>95702-000200A000</v>
          </cell>
          <cell r="B275" t="str">
            <v>FG,S358A_ENC,Option Part_5V,8A0L9V-AC</v>
          </cell>
        </row>
        <row r="276">
          <cell r="A276" t="str">
            <v>95702-000210A000</v>
          </cell>
          <cell r="B276" t="str">
            <v>FG,S358A_ENC,Option Part_5V,8A0LEP-43</v>
          </cell>
        </row>
        <row r="277">
          <cell r="A277" t="str">
            <v>95702-000220A000</v>
          </cell>
          <cell r="B277" t="str">
            <v>FG,S358A_ENC,Option Part_5V,8A0LEQ-43</v>
          </cell>
        </row>
        <row r="278">
          <cell r="A278" t="str">
            <v>95702-000230A000</v>
          </cell>
          <cell r="B278" t="str">
            <v>FG,S358A_ENC,Option Part_5V,8A0MH9-RP-S2</v>
          </cell>
        </row>
        <row r="279">
          <cell r="A279" t="str">
            <v>95702-000240A000</v>
          </cell>
          <cell r="B279" t="str">
            <v>FG,S358A_ENC,Option Part_5V,8A0MHE-DUMMY</v>
          </cell>
        </row>
        <row r="280">
          <cell r="A280" t="str">
            <v>95702-000250A000</v>
          </cell>
          <cell r="B280" t="str">
            <v>FG,S358A_ENC,Option Part_5V,8A0HZ7-CASE</v>
          </cell>
        </row>
        <row r="281">
          <cell r="A281" t="str">
            <v>95702-000260A000</v>
          </cell>
          <cell r="B281" t="str">
            <v>FG,S358A_ENC,Option Part_5V,8A0HZB-CASE</v>
          </cell>
        </row>
        <row r="282">
          <cell r="A282" t="str">
            <v>95702-000270A000</v>
          </cell>
          <cell r="B282" t="str">
            <v>FG,S358A_ENC,Option Part_5V,8A0HZB-CASE</v>
          </cell>
        </row>
        <row r="283">
          <cell r="A283" t="str">
            <v>95702-000280A000</v>
          </cell>
          <cell r="B283" t="str">
            <v>FG,S358A_ENC,Option Part_5V,8A0JRY-RP</v>
          </cell>
        </row>
        <row r="284">
          <cell r="A284" t="str">
            <v>95702-000290A000</v>
          </cell>
          <cell r="B284" t="str">
            <v>FG,S358A_ENC,Option Part_5V,8A0JRZ-RP</v>
          </cell>
        </row>
        <row r="285">
          <cell r="A285" t="str">
            <v>95702-000300A000</v>
          </cell>
          <cell r="B285" t="str">
            <v>FG,S358A_ENC,Option Part_5V,8A0L9U-AC</v>
          </cell>
        </row>
        <row r="286">
          <cell r="A286" t="str">
            <v>95702-000310A000</v>
          </cell>
          <cell r="B286" t="str">
            <v>FG,S358A_ENC,Option Part_5V,8A0L9V-AC</v>
          </cell>
        </row>
        <row r="287">
          <cell r="A287" t="str">
            <v>95702-000320A000</v>
          </cell>
          <cell r="B287" t="str">
            <v>FG,S358A_ENC,Option Part_5V,8A0LEP-43</v>
          </cell>
        </row>
        <row r="288">
          <cell r="A288" t="str">
            <v>95702-000330A000</v>
          </cell>
          <cell r="B288" t="str">
            <v>FG,S358A_ENC,Option Part_5V,8A0LEQ-43</v>
          </cell>
        </row>
        <row r="289">
          <cell r="A289" t="str">
            <v>95702-000340A000</v>
          </cell>
          <cell r="B289" t="str">
            <v>FG,S358A_ENC,Option Part_5V,8A0MH9-RP-S2</v>
          </cell>
        </row>
        <row r="290">
          <cell r="A290" t="str">
            <v>95702-000350A000</v>
          </cell>
          <cell r="B290" t="str">
            <v>FG,S358A_ENC,Option Part_5V,8A0MHE-DUMMY</v>
          </cell>
        </row>
        <row r="291">
          <cell r="A291" t="str">
            <v>95702-000360A000</v>
          </cell>
          <cell r="B291" t="str">
            <v>FG,S359A_ENC,Option Part_5V,8A0Z4G-CASE</v>
          </cell>
        </row>
        <row r="292">
          <cell r="A292" t="str">
            <v>95702-000370A000</v>
          </cell>
          <cell r="B292" t="str">
            <v>FG,S359A_ENC,Option Part_5V,8A0Z5G-BRAC</v>
          </cell>
        </row>
        <row r="293">
          <cell r="A293" t="str">
            <v>95702-000380A000</v>
          </cell>
          <cell r="B293" t="str">
            <v>FG,S359A_ENC,Option Part_5V,8A0Z4E-RP48</v>
          </cell>
        </row>
        <row r="294">
          <cell r="A294" t="str">
            <v>95702-000390A000</v>
          </cell>
          <cell r="B294" t="str">
            <v>FG,S359A_ENC,Option Part_5V,8A0Z4G-CASE</v>
          </cell>
        </row>
        <row r="295">
          <cell r="A295" t="str">
            <v>95702-000400A000</v>
          </cell>
          <cell r="B295" t="str">
            <v>FG,S359A_ENC,Option Part_5V,8A0Z5G-BRAC</v>
          </cell>
        </row>
        <row r="296">
          <cell r="A296" t="str">
            <v>95702-000410A000</v>
          </cell>
          <cell r="B296" t="str">
            <v>FG,S359A_ENC,Option Part_5V,8A0Z4E-RP48</v>
          </cell>
        </row>
        <row r="297">
          <cell r="A297" t="str">
            <v>95702-000420A000</v>
          </cell>
          <cell r="B297" t="str">
            <v>FG,P358A_ENC,Option Part_5V,8A0ZNR-CASE</v>
          </cell>
        </row>
        <row r="298">
          <cell r="A298" t="str">
            <v>95702-000430A000</v>
          </cell>
          <cell r="B298" t="str">
            <v>FG,P358A_ENC,Option Part_5V,8A0ZNK-CASE</v>
          </cell>
        </row>
        <row r="299">
          <cell r="A299" t="str">
            <v>95702-000440A000</v>
          </cell>
          <cell r="B299" t="str">
            <v>FG,P358A_ENC,Option Part_5V,8A0ZNR-CASE</v>
          </cell>
        </row>
        <row r="300">
          <cell r="A300" t="str">
            <v>95702-000450A000</v>
          </cell>
          <cell r="B300" t="str">
            <v>FG,P358A_ENC,Option Part_5V,8A0ZNK-CASE</v>
          </cell>
        </row>
        <row r="301">
          <cell r="A301" t="str">
            <v>95702-000650A000</v>
          </cell>
          <cell r="B301" t="str">
            <v>FG,P358A_ENC,Option Part_5V,8A0LED-CASE</v>
          </cell>
        </row>
        <row r="302">
          <cell r="A302" t="str">
            <v>95702-000660A000</v>
          </cell>
          <cell r="B302" t="str">
            <v>FG,P358A_ENC,Option Part_5V,8A0LE8-CASE</v>
          </cell>
        </row>
        <row r="303">
          <cell r="A303" t="str">
            <v>95702-000670A000</v>
          </cell>
          <cell r="B303" t="str">
            <v>FG,P358A_ENC,Option Part_5V,8A0ZNR-CASE</v>
          </cell>
        </row>
        <row r="304">
          <cell r="A304" t="str">
            <v>95702-000680A000</v>
          </cell>
          <cell r="B304" t="str">
            <v>FG,P358A_ENC,Option Part_5V,8A0ZNK-CASE</v>
          </cell>
        </row>
        <row r="305">
          <cell r="A305" t="str">
            <v>95702-000700A000</v>
          </cell>
          <cell r="B305" t="str">
            <v>FG,P898A_ENC,Option Part_5V,RoHS2,(HF)</v>
          </cell>
        </row>
        <row r="306">
          <cell r="A306" t="str">
            <v>95702-000710A000</v>
          </cell>
          <cell r="B306" t="str">
            <v>FG,P898B_ENC,Option Part_5V,RoHS2,(HF)</v>
          </cell>
        </row>
        <row r="307">
          <cell r="A307" t="str">
            <v>95702-000720A000</v>
          </cell>
          <cell r="B307" t="str">
            <v>FG,S358A_ENC,Option Part_5V,8A0HZ7-CASE</v>
          </cell>
        </row>
        <row r="308">
          <cell r="A308" t="str">
            <v>95702-000730A000</v>
          </cell>
          <cell r="B308" t="str">
            <v>FG,S358A_ENC,Option Part_5V,8A0HZB-CASE</v>
          </cell>
        </row>
        <row r="309">
          <cell r="A309" t="str">
            <v>95702-000740A000</v>
          </cell>
          <cell r="B309" t="str">
            <v>FG,S359A_ENC,Option Part_5V,8A0Z4G-CASE</v>
          </cell>
        </row>
        <row r="310">
          <cell r="A310" t="str">
            <v>95702-000750A000</v>
          </cell>
          <cell r="B310" t="str">
            <v>FG,S359A_ENC,Option Part_5V,8A0Z4E-RP48</v>
          </cell>
        </row>
        <row r="311">
          <cell r="A311" t="str">
            <v>95702-000760A000</v>
          </cell>
          <cell r="B311" t="str">
            <v>FG,S358A_ENC,Option Part_5V,8A0JRY-RP</v>
          </cell>
        </row>
        <row r="312">
          <cell r="A312" t="str">
            <v>95702-000770A000</v>
          </cell>
          <cell r="B312" t="str">
            <v>FG,S359A_ENC,Option Part_5V,8A0Z5G-BRAC</v>
          </cell>
        </row>
        <row r="313">
          <cell r="A313" t="str">
            <v>95702-000780A000</v>
          </cell>
          <cell r="B313" t="str">
            <v>FG,S358A_ENC,Option Part_5V,8A0L9V-AC</v>
          </cell>
        </row>
        <row r="314">
          <cell r="A314" t="str">
            <v>95702-000790A000</v>
          </cell>
          <cell r="B314" t="str">
            <v>FG,S358A_ENC,Option Part_5V,8A0LEP-43</v>
          </cell>
        </row>
        <row r="315">
          <cell r="A315" t="str">
            <v>95702-000800A000</v>
          </cell>
          <cell r="B315" t="str">
            <v>FG,S358A_ENC,Option Part_5V,8A0LEQ-43</v>
          </cell>
        </row>
        <row r="316">
          <cell r="A316" t="str">
            <v>95702-000810A000</v>
          </cell>
          <cell r="B316" t="str">
            <v>FG,S358A_ENC,Option Part_5V,8A0MH9-RP-S2</v>
          </cell>
        </row>
        <row r="317">
          <cell r="A317" t="str">
            <v>95702-000820A000</v>
          </cell>
          <cell r="B317" t="str">
            <v>FG,S358A_ENC,Option Part_5V,8A0MHE-DUMMY</v>
          </cell>
        </row>
        <row r="318">
          <cell r="A318" t="str">
            <v>95702-000830A000</v>
          </cell>
          <cell r="B318" t="str">
            <v>FG,S358A_ENC,Option Part_5V,8A0JRZ-RP</v>
          </cell>
        </row>
        <row r="319">
          <cell r="A319" t="str">
            <v>95702-000840A000</v>
          </cell>
          <cell r="B319" t="str">
            <v>FG,S358A_ENC,Option Part_5V,8A0L9U-AC</v>
          </cell>
        </row>
        <row r="320">
          <cell r="A320" t="str">
            <v>95702-000850A000</v>
          </cell>
          <cell r="B320" t="str">
            <v>FG,S359A_ENC,Option Part_5V,8A13EW-CASE</v>
          </cell>
        </row>
        <row r="321">
          <cell r="A321" t="str">
            <v>95702-000860A000</v>
          </cell>
          <cell r="B321" t="str">
            <v>FG,S359A_ENC,Option Part_5V,8A13EW-CASE</v>
          </cell>
        </row>
        <row r="322">
          <cell r="A322" t="str">
            <v>95702-000870A000</v>
          </cell>
          <cell r="B322" t="str">
            <v>FG,S359A_ENC,Option Part_5V,8A13EW-CASE</v>
          </cell>
        </row>
        <row r="323">
          <cell r="A323" t="str">
            <v>95702-000880A000</v>
          </cell>
          <cell r="B323" t="str">
            <v>FG,S176A_ENC,Option Part_5V,ASSY,MECH,CC</v>
          </cell>
        </row>
        <row r="324">
          <cell r="A324" t="str">
            <v>95702-000890A000</v>
          </cell>
          <cell r="B324" t="str">
            <v>FG,S176A_ENC,Option Part_5V,ASSY,CVR</v>
          </cell>
        </row>
        <row r="325">
          <cell r="A325" t="str">
            <v>95702-000900A000</v>
          </cell>
          <cell r="B325" t="str">
            <v>FG,S359A_ENC,Option Part_5V,8A16AG-CASE</v>
          </cell>
        </row>
        <row r="326">
          <cell r="A326" t="str">
            <v>95702-000910A000</v>
          </cell>
          <cell r="B326" t="str">
            <v>FG,S359A_ENC,Option Part_5V,8A16AG-CASE</v>
          </cell>
        </row>
        <row r="327">
          <cell r="A327" t="str">
            <v>95702-000920A000</v>
          </cell>
          <cell r="B327" t="str">
            <v>FG,S359A_ENC,Option Part_5V,8A16AG-CASE</v>
          </cell>
        </row>
        <row r="328">
          <cell r="A328" t="str">
            <v>95702-000930A000</v>
          </cell>
          <cell r="B328" t="str">
            <v>FG,S358A_ENC,Option Part_5V,8A16D0-CASE</v>
          </cell>
        </row>
        <row r="329">
          <cell r="A329" t="str">
            <v>95702-000940A000</v>
          </cell>
          <cell r="B329" t="str">
            <v>FG,S358A_ENC,Option Part_5V,8A16D0-CASE</v>
          </cell>
        </row>
        <row r="330">
          <cell r="A330" t="str">
            <v>95702-000950A000</v>
          </cell>
          <cell r="B330" t="str">
            <v>FG,S358A_ENC,Option Part_5V,8A16D0-CASE</v>
          </cell>
        </row>
        <row r="331">
          <cell r="A331" t="str">
            <v>95703-000010A000</v>
          </cell>
          <cell r="B331" t="str">
            <v>FG,S358A_ENC,Barebones-L3_13,w/ PSU 0W</v>
          </cell>
        </row>
        <row r="332">
          <cell r="A332" t="str">
            <v>95703-000020A000</v>
          </cell>
          <cell r="B332" t="str">
            <v>FG,S358A_ENC,Barebones-L3_13,w/ PSU 0W</v>
          </cell>
        </row>
        <row r="333">
          <cell r="A333" t="str">
            <v>95703-000030A000</v>
          </cell>
          <cell r="B333" t="str">
            <v>FG,S359A_ENC,Barebones-L3_13,w/ PSU 0W</v>
          </cell>
        </row>
        <row r="334">
          <cell r="A334" t="str">
            <v>95703-000040A000</v>
          </cell>
          <cell r="B334" t="str">
            <v>FG,S359A_ENC,Barebones-L3_13,w/ PSU 0W</v>
          </cell>
        </row>
        <row r="335">
          <cell r="A335" t="str">
            <v>95703-000150A000</v>
          </cell>
          <cell r="B335" t="str">
            <v>FG,S358A_ENC,Barebones-L3_13,w/ PSU 0W</v>
          </cell>
        </row>
        <row r="336">
          <cell r="A336" t="str">
            <v>95703-000160A000</v>
          </cell>
          <cell r="B336" t="str">
            <v>FG,S359A_ENC,Barebones-L3_13,w/ PSU 0W</v>
          </cell>
        </row>
        <row r="337">
          <cell r="A337" t="str">
            <v>95703-000170A000</v>
          </cell>
          <cell r="B337" t="str">
            <v>FG,S358A_ENC,Barebones-L3_13,w/ PSU 0W</v>
          </cell>
        </row>
        <row r="338">
          <cell r="A338" t="str">
            <v>95703-000180A000</v>
          </cell>
          <cell r="B338" t="str">
            <v>FG,S358A_ENC,Barebones-L3_13,w/ PSU 0W</v>
          </cell>
        </row>
        <row r="339">
          <cell r="A339" t="str">
            <v>95703-000190A000</v>
          </cell>
          <cell r="B339" t="str">
            <v>FG,S358A_ENC,Barebones-L3_13,w/ PSU 0W</v>
          </cell>
        </row>
        <row r="340">
          <cell r="A340" t="str">
            <v>95705-000010A000</v>
          </cell>
          <cell r="B340" t="str">
            <v>FG,S176A_ENC,Barebones-L5_15,w/ Bezel</v>
          </cell>
        </row>
        <row r="341">
          <cell r="A341" t="str">
            <v>95705-000020A000</v>
          </cell>
          <cell r="B341" t="str">
            <v>FG,S176A_ENC,Barebones-L5_15,w/ Bezel</v>
          </cell>
        </row>
        <row r="342">
          <cell r="A342" t="str">
            <v>95705-000030A000</v>
          </cell>
          <cell r="B342" t="str">
            <v>FG,S176A_ENC,Barebones-L5_15,w/ Bezel</v>
          </cell>
        </row>
        <row r="343">
          <cell r="A343" t="str">
            <v>95705-000040A000</v>
          </cell>
          <cell r="B343" t="str">
            <v>FG,S176A_ENC,Barebones-L5_15,w/ Bezel</v>
          </cell>
        </row>
        <row r="344">
          <cell r="A344" t="str">
            <v>95705-000050A000</v>
          </cell>
          <cell r="B344" t="str">
            <v>FG,S176A_ENC,Barebones-L5_15,w/ Bezel</v>
          </cell>
        </row>
        <row r="345">
          <cell r="A345" t="str">
            <v>95705-000060A000</v>
          </cell>
          <cell r="B345" t="str">
            <v>FG,S176A_ENC,Barebones-L5_15,w/ Bezel</v>
          </cell>
        </row>
        <row r="346">
          <cell r="A346" t="str">
            <v>96801-000010A000</v>
          </cell>
          <cell r="B346" t="str">
            <v>FG,WP401A-U4-NS2N-2_NA,802.11n+outdoor</v>
          </cell>
        </row>
        <row r="347">
          <cell r="A347" t="str">
            <v>96801-000010A000</v>
          </cell>
          <cell r="B347" t="str">
            <v>FG,WP401A-U4-NS2N-2_NA,802.11n+outdoor</v>
          </cell>
        </row>
        <row r="348">
          <cell r="A348" t="str">
            <v>96801-000030A000</v>
          </cell>
          <cell r="B348" t="str">
            <v>FG,WP701A-NB5GHP-4_NA,802.11n+outdoor</v>
          </cell>
        </row>
        <row r="349">
          <cell r="A349" t="str">
            <v>96801-000030A000</v>
          </cell>
          <cell r="B349" t="str">
            <v>FG,WP701A-NB5GHP-4_NA,802.11n+outdoor</v>
          </cell>
        </row>
        <row r="350">
          <cell r="A350" t="str">
            <v>96801-000040A000</v>
          </cell>
          <cell r="B350" t="str">
            <v>FG,WPUBLocoM5_NA,802.11n+outdoor</v>
          </cell>
        </row>
        <row r="351">
          <cell r="A351" t="str">
            <v>96801-000040A000</v>
          </cell>
          <cell r="B351" t="str">
            <v>FG,WPUBLocoM5_NA,802.11n+outdoor</v>
          </cell>
        </row>
        <row r="352">
          <cell r="A352" t="str">
            <v>96801-000060A000</v>
          </cell>
          <cell r="B352" t="str">
            <v>FG,WP901Q-NBAC-G2-2_NA,802.11ac+outdoor</v>
          </cell>
        </row>
        <row r="353">
          <cell r="A353" t="str">
            <v>96801-000060A000</v>
          </cell>
          <cell r="B353" t="str">
            <v>FG,WP901Q-NBAC-G2-2_NA,802.11ac+outdoor</v>
          </cell>
        </row>
        <row r="354">
          <cell r="A354" t="str">
            <v>96801-000070A000</v>
          </cell>
          <cell r="B354" t="str">
            <v>FG,WP901Q-RP5AC-G2_NA,802.11ac+outdoor</v>
          </cell>
        </row>
        <row r="355">
          <cell r="A355" t="str">
            <v>96801-000070A000</v>
          </cell>
          <cell r="B355" t="str">
            <v>FG,WP901Q-RP5AC-G2_NA,802.11ac+outdoor</v>
          </cell>
        </row>
        <row r="356">
          <cell r="A356" t="str">
            <v>96801-000080A000</v>
          </cell>
          <cell r="B356" t="str">
            <v>FG,WP901Q-PBE-5AC-Gen2_NA</v>
          </cell>
        </row>
        <row r="357">
          <cell r="A357" t="str">
            <v>96801-000080A000</v>
          </cell>
          <cell r="B357" t="str">
            <v>FG,WP901Q-PBE-5AC-Gen2_NA</v>
          </cell>
        </row>
        <row r="358">
          <cell r="A358" t="str">
            <v>96801-000090A000</v>
          </cell>
          <cell r="B358" t="str">
            <v>FG,WPUBUAP-AC-IW_NA,(UAP-AC-IW-US)</v>
          </cell>
        </row>
        <row r="359">
          <cell r="A359" t="str">
            <v>96801-000090A000</v>
          </cell>
          <cell r="B359" t="str">
            <v>FG,WPUBUAP-AC-IW_NA,(UAP-AC-IW-US)</v>
          </cell>
        </row>
        <row r="360">
          <cell r="A360" t="str">
            <v>96801-000110A000</v>
          </cell>
          <cell r="B360" t="str">
            <v>FG,WPUBLBE-5AC-Gen2_NA,(LBE-5AC-Gen2-US)</v>
          </cell>
        </row>
        <row r="361">
          <cell r="A361" t="str">
            <v>96801-000110A000</v>
          </cell>
          <cell r="B361" t="str">
            <v>FG,WPUBLBE-5AC-Gen2_NA,(LBE-5AC-Gen2-US)</v>
          </cell>
        </row>
        <row r="362">
          <cell r="A362" t="str">
            <v>96801-000120A000</v>
          </cell>
          <cell r="B362" t="str">
            <v>FG,WP901Q-RP5AC-G2_NA,(RP-5AC-Gen2-US)</v>
          </cell>
        </row>
        <row r="363">
          <cell r="A363" t="str">
            <v>96801-000120A000</v>
          </cell>
          <cell r="B363" t="str">
            <v>FG,WP901Q-RP5AC-G2_NA,(RP-5AC-Gen2-US)</v>
          </cell>
        </row>
        <row r="364">
          <cell r="A364" t="str">
            <v>96801-000130A000</v>
          </cell>
          <cell r="B364" t="str">
            <v>FG,WP901Q-NBAC-G2-2_NA,(NBE-5AC-Gen2-US)</v>
          </cell>
        </row>
        <row r="365">
          <cell r="A365" t="str">
            <v>96801-000130A000</v>
          </cell>
          <cell r="B365" t="str">
            <v>FG,WP901Q-NBAC-G2-2_NA,(NBE-5AC-Gen2-US)</v>
          </cell>
        </row>
        <row r="366">
          <cell r="A366" t="str">
            <v>96801-000150A000</v>
          </cell>
          <cell r="B366" t="str">
            <v>FG,WPUBUAP-nanoHD_NA,(UAP-nanoHD)</v>
          </cell>
        </row>
        <row r="367">
          <cell r="A367" t="str">
            <v>96801-000150A000</v>
          </cell>
          <cell r="B367" t="str">
            <v>FG,WPUBUAP-nanoHD_NA,(UAP-nanoHD)</v>
          </cell>
        </row>
        <row r="368">
          <cell r="A368" t="str">
            <v>96801-000170A000</v>
          </cell>
          <cell r="B368" t="str">
            <v>FG,WP901Q-PBE-5AC-Gen2_NA</v>
          </cell>
        </row>
        <row r="369">
          <cell r="A369" t="str">
            <v>96801-000170A000</v>
          </cell>
          <cell r="B369" t="str">
            <v>FG,WP901Q-PBE-5AC-Gen2_NA</v>
          </cell>
        </row>
        <row r="370">
          <cell r="A370" t="str">
            <v>96801-000180A000</v>
          </cell>
          <cell r="B370" t="str">
            <v>FG,WPUBUAP-nanoHD_NA,802.11ac+indoor</v>
          </cell>
        </row>
        <row r="371">
          <cell r="A371" t="str">
            <v>96801-000180A000</v>
          </cell>
          <cell r="B371" t="str">
            <v>FG,WPUBUAP-nanoHD_NA,802.11ac+indoor</v>
          </cell>
        </row>
        <row r="372">
          <cell r="A372" t="str">
            <v>96801-000190A000</v>
          </cell>
          <cell r="B372" t="str">
            <v>FG,WPUBUAP-nanoHD_NA,802.11ac+indoor</v>
          </cell>
        </row>
        <row r="373">
          <cell r="A373" t="str">
            <v>96801-000190A000</v>
          </cell>
          <cell r="B373" t="str">
            <v>FG,WPUBUAP-nanoHD_NA,802.11ac+indoor</v>
          </cell>
        </row>
        <row r="374">
          <cell r="A374" t="str">
            <v>96801-000220A000</v>
          </cell>
          <cell r="B374" t="str">
            <v>FG,WP901Q-PBE-5AC-Gen2_NA</v>
          </cell>
        </row>
        <row r="375">
          <cell r="A375" t="str">
            <v>96801-000220A000</v>
          </cell>
          <cell r="B375" t="str">
            <v>FG,WP901Q-PBE-5AC-Gen2_NA</v>
          </cell>
        </row>
        <row r="376">
          <cell r="A376" t="str">
            <v>96801-000230A000</v>
          </cell>
          <cell r="B376" t="str">
            <v>FG,WP901Q-PBE-5AC-Gen2_NA</v>
          </cell>
        </row>
        <row r="377">
          <cell r="A377" t="str">
            <v>96801-000230A000</v>
          </cell>
          <cell r="B377" t="str">
            <v>FG,WP901Q-PBE-5AC-Gen2_NA</v>
          </cell>
        </row>
        <row r="378">
          <cell r="A378" t="str">
            <v>96801-000260A000</v>
          </cell>
          <cell r="B378" t="str">
            <v>FG,WPUBUAP-AC-IW_NA,802.11ac+indoor</v>
          </cell>
        </row>
        <row r="379">
          <cell r="A379" t="str">
            <v>96801-000260A000</v>
          </cell>
          <cell r="B379" t="str">
            <v>FG,WPUBUAP-AC-IW_NA,802.11ac+indoor</v>
          </cell>
        </row>
        <row r="380">
          <cell r="A380" t="str">
            <v>96801-000270A000</v>
          </cell>
          <cell r="B380" t="str">
            <v>FG,WPUBUAP-AC-IW_NA,802.11ac+indoor</v>
          </cell>
        </row>
        <row r="381">
          <cell r="A381" t="str">
            <v>96801-000270A000</v>
          </cell>
          <cell r="B381" t="str">
            <v>FG,WPUBUAP-AC-IW_NA,802.11ac+indoor</v>
          </cell>
        </row>
        <row r="382">
          <cell r="A382" t="str">
            <v>96801-000280A000</v>
          </cell>
          <cell r="B382" t="str">
            <v>FG,WP901Q-NBAC-G2-2_NA,802.11ac+outdoor</v>
          </cell>
        </row>
        <row r="383">
          <cell r="A383" t="str">
            <v>96801-000280A000</v>
          </cell>
          <cell r="B383" t="str">
            <v>FG,WP901Q-NBAC-G2-2_NA,802.11ac+outdoor</v>
          </cell>
        </row>
        <row r="384">
          <cell r="A384" t="str">
            <v>96801-000290A000</v>
          </cell>
          <cell r="B384" t="str">
            <v>FG,WP901Q-NBAC-G2-2_NA,802.11ac+outdoor</v>
          </cell>
        </row>
        <row r="385">
          <cell r="A385" t="str">
            <v>96801-000290A000</v>
          </cell>
          <cell r="B385" t="str">
            <v>FG,WP901Q-NBAC-G2-2_NA,802.11ac+outdoor</v>
          </cell>
        </row>
        <row r="386">
          <cell r="A386" t="str">
            <v>96801-000320A000</v>
          </cell>
          <cell r="B386" t="str">
            <v>FG,WPUBLBE-5AC-Gen2_NA,802.11ac+outdoor</v>
          </cell>
        </row>
        <row r="387">
          <cell r="A387" t="str">
            <v>96801-000320A000</v>
          </cell>
          <cell r="B387" t="str">
            <v>FG,WPUBLBE-5AC-Gen2_NA,802.11ac+outdoor</v>
          </cell>
        </row>
        <row r="388">
          <cell r="A388" t="str">
            <v>96801-000330A000</v>
          </cell>
          <cell r="B388" t="str">
            <v>FG,WPUBLBE-5AC-Gen2_NA,802.11ac+outdoor</v>
          </cell>
        </row>
        <row r="389">
          <cell r="A389" t="str">
            <v>96801-000330A000</v>
          </cell>
          <cell r="B389" t="str">
            <v>FG,WPUBLBE-5AC-Gen2_NA,802.11ac+outdoor</v>
          </cell>
        </row>
        <row r="390">
          <cell r="A390" t="str">
            <v>96801-000360A000</v>
          </cell>
          <cell r="B390" t="str">
            <v>FG,WPUBLocoM5_NA,802.11n+outdoor</v>
          </cell>
        </row>
        <row r="391">
          <cell r="A391" t="str">
            <v>96801-000360A000</v>
          </cell>
          <cell r="B391" t="str">
            <v>FG,WPUBLocoM5_NA,802.11n+outdoor</v>
          </cell>
        </row>
        <row r="392">
          <cell r="A392" t="str">
            <v>96801-000550A000</v>
          </cell>
          <cell r="B392" t="str">
            <v>FG,WP901Q-PBE-5AC-Gen2_NA,600-01277</v>
          </cell>
        </row>
        <row r="393">
          <cell r="A393" t="str">
            <v>96801-000550A000</v>
          </cell>
          <cell r="B393" t="str">
            <v>FG,WP901Q-PBE-5AC-Gen2_NA,600-01277</v>
          </cell>
        </row>
        <row r="394">
          <cell r="A394" t="str">
            <v>96801-000600A000</v>
          </cell>
          <cell r="B394" t="str">
            <v>FG,WP901Q-NBAC-G2-2_NA,(NBE-5AC-Gen2-US)</v>
          </cell>
        </row>
        <row r="395">
          <cell r="A395" t="str">
            <v>96801-000600A000</v>
          </cell>
          <cell r="B395" t="str">
            <v>FG,WP901Q-NBAC-G2-2_NA,(NBE-5AC-Gen2-US)</v>
          </cell>
        </row>
        <row r="396">
          <cell r="A396" t="str">
            <v>96801-000610A000</v>
          </cell>
          <cell r="B396" t="str">
            <v>FG,WPUBLBE-5AC-Gen2_NA,(LBE-5AC-Gen2-US)</v>
          </cell>
        </row>
        <row r="397">
          <cell r="A397" t="str">
            <v>96801-000610A000</v>
          </cell>
          <cell r="B397" t="str">
            <v>FG,WPUBLBE-5AC-Gen2_NA,(LBE-5AC-Gen2-US)</v>
          </cell>
        </row>
        <row r="398">
          <cell r="A398" t="str">
            <v>96801-000620A000</v>
          </cell>
          <cell r="B398" t="str">
            <v>FG,WP901Q-PBE-5AC-Gen2_NA</v>
          </cell>
        </row>
        <row r="399">
          <cell r="A399" t="str">
            <v>96801-000620A000</v>
          </cell>
          <cell r="B399" t="str">
            <v>FG,WP901Q-PBE-5AC-Gen2_NA</v>
          </cell>
        </row>
        <row r="400">
          <cell r="A400" t="str">
            <v>96801-000630A000</v>
          </cell>
          <cell r="B400" t="str">
            <v>FG,WP901Q-PBE-5AC-Gen2_NA</v>
          </cell>
        </row>
        <row r="401">
          <cell r="A401" t="str">
            <v>96801-000630A000</v>
          </cell>
          <cell r="B401" t="str">
            <v>FG,WP901Q-PBE-5AC-Gen2_NA</v>
          </cell>
        </row>
        <row r="402">
          <cell r="A402" t="str">
            <v>96801-000640A000</v>
          </cell>
          <cell r="B402" t="str">
            <v>FG,WPUBU6-Lite_NA,(U6-Lite) 600-02574</v>
          </cell>
        </row>
        <row r="403">
          <cell r="A403" t="str">
            <v>96801-000640A000</v>
          </cell>
          <cell r="B403" t="str">
            <v>FG,WPUBU6-Lite_NA,(U6-Lite) 600-02574</v>
          </cell>
        </row>
        <row r="404">
          <cell r="A404" t="str">
            <v>96801-000650A000</v>
          </cell>
          <cell r="B404" t="str">
            <v>FG,WPUBLBE-5AC-Gen2_NA</v>
          </cell>
        </row>
        <row r="405">
          <cell r="A405" t="str">
            <v>96801-000650A000</v>
          </cell>
          <cell r="B405" t="str">
            <v>FG,WPUBLBE-5AC-Gen2_NA</v>
          </cell>
        </row>
        <row r="406">
          <cell r="A406" t="str">
            <v>96801-000660A000</v>
          </cell>
          <cell r="B406" t="str">
            <v>FG,WPUBLBE-5AC-Gen2_NA,(LBE-5AC-Gen2-EU)</v>
          </cell>
        </row>
        <row r="407">
          <cell r="A407" t="str">
            <v>96801-000660A000</v>
          </cell>
          <cell r="B407" t="str">
            <v>FG,WPUBLBE-5AC-Gen2_NA,(LBE-5AC-Gen2-EU)</v>
          </cell>
        </row>
        <row r="408">
          <cell r="A408" t="str">
            <v>96801-000670A000</v>
          </cell>
          <cell r="B408" t="str">
            <v>FG,WPUBLBE-5AC-Gen2_NA,(LBE-5AC-Gen2-US)</v>
          </cell>
        </row>
        <row r="409">
          <cell r="A409" t="str">
            <v>96801-000670A000</v>
          </cell>
          <cell r="B409" t="str">
            <v>FG,WPUBLBE-5AC-Gen2_NA,(LBE-5AC-Gen2-US)</v>
          </cell>
        </row>
        <row r="410">
          <cell r="A410" t="str">
            <v>96801-000680A000</v>
          </cell>
          <cell r="B410" t="str">
            <v>FG,WPUBLBE-5AC-Gen2_NA</v>
          </cell>
        </row>
        <row r="411">
          <cell r="A411" t="str">
            <v>96801-000680A000</v>
          </cell>
          <cell r="B411" t="str">
            <v>FG,WPUBLBE-5AC-Gen2_NA</v>
          </cell>
        </row>
        <row r="412">
          <cell r="A412" t="str">
            <v>96801-000690A000</v>
          </cell>
          <cell r="B412" t="str">
            <v>FG,WPUBLBE-5AC-Gen2_NA,(LBE-5AC-Gen2-EU)</v>
          </cell>
        </row>
        <row r="413">
          <cell r="A413" t="str">
            <v>96801-000690A000</v>
          </cell>
          <cell r="B413" t="str">
            <v>FG,WPUBLBE-5AC-Gen2_NA,(LBE-5AC-Gen2-EU)</v>
          </cell>
        </row>
        <row r="414">
          <cell r="A414" t="str">
            <v>96801-000700A000</v>
          </cell>
          <cell r="B414" t="str">
            <v>FG,WP901Q-PBE-5AC-Gen2_NA,US Packing</v>
          </cell>
        </row>
        <row r="415">
          <cell r="A415" t="str">
            <v>96801-000700A000</v>
          </cell>
          <cell r="B415" t="str">
            <v>FG,WP901Q-PBE-5AC-Gen2_NA,US Packing</v>
          </cell>
        </row>
        <row r="416">
          <cell r="A416" t="str">
            <v>96801-000710A000</v>
          </cell>
          <cell r="B416" t="str">
            <v>FG,WP901Q-PBE-5AC-Gen2_NA,US Packing</v>
          </cell>
        </row>
        <row r="417">
          <cell r="A417" t="str">
            <v>96801-000720A000</v>
          </cell>
          <cell r="B417" t="str">
            <v>FG,WPUBU6-Lite_NA,Packing,(U6-Lite)</v>
          </cell>
        </row>
        <row r="418">
          <cell r="A418" t="str">
            <v>96801-000720A000</v>
          </cell>
          <cell r="B418" t="str">
            <v>FG,WPUBU6-Lite_NA,Packing,(U6-Lite)</v>
          </cell>
        </row>
        <row r="419">
          <cell r="A419" t="str">
            <v>96801-000740A000</v>
          </cell>
          <cell r="B419" t="str">
            <v>FG,WPUBU6-Lite_NA,(U6-LITE) 600-02574</v>
          </cell>
        </row>
        <row r="420">
          <cell r="A420" t="str">
            <v>96801-000740A000</v>
          </cell>
          <cell r="B420" t="str">
            <v>FG,WPUBU6-Lite_NA,(U6-LITE) 600-02574</v>
          </cell>
        </row>
        <row r="421">
          <cell r="A421" t="str">
            <v>96801-000790A000</v>
          </cell>
          <cell r="B421" t="str">
            <v>FG,WPUBU6-Lite_NA,(U6-Lite) 600-02539</v>
          </cell>
        </row>
        <row r="422">
          <cell r="A422" t="str">
            <v>96801-000790A000</v>
          </cell>
          <cell r="B422" t="str">
            <v>FG,WPUBU6-Lite_NA,(U6-Lite) 600-02539</v>
          </cell>
        </row>
        <row r="423">
          <cell r="A423" t="str">
            <v>96801-000810A000</v>
          </cell>
          <cell r="B423" t="str">
            <v>FG,WPUBU6-Lite_NA,(U6-Lite) 600-02539</v>
          </cell>
        </row>
        <row r="424">
          <cell r="A424" t="str">
            <v>96801-000810A000</v>
          </cell>
          <cell r="B424" t="str">
            <v>FG,WPUBU6-Lite_NA,(U6-Lite) 600-02539</v>
          </cell>
        </row>
        <row r="425">
          <cell r="A425" t="str">
            <v>96801-000830A000</v>
          </cell>
          <cell r="B425" t="str">
            <v>FG,WPUBLBE-5AC-Gen2_NA</v>
          </cell>
        </row>
        <row r="426">
          <cell r="A426" t="str">
            <v>96801-000830A000</v>
          </cell>
          <cell r="B426" t="str">
            <v>FG,WPUBLBE-5AC-Gen2_NA</v>
          </cell>
        </row>
        <row r="427">
          <cell r="A427" t="str">
            <v>96801-000840A000</v>
          </cell>
          <cell r="B427" t="str">
            <v>FG,WPUBLBE-5AC-Gen2_NA,(LBE-5AC-Gen2)</v>
          </cell>
        </row>
        <row r="428">
          <cell r="A428" t="str">
            <v>96801-000850A000</v>
          </cell>
          <cell r="B428" t="str">
            <v>FG,WPUBLBE-5AC-Gen2_NA,(LBE-5AC-Gen2)</v>
          </cell>
        </row>
        <row r="429">
          <cell r="A429" t="str">
            <v>96801-000850A000</v>
          </cell>
          <cell r="B429" t="str">
            <v>FG,WPUBLBE-5AC-Gen2_NA,(LBE-5AC-Gen2)</v>
          </cell>
        </row>
        <row r="430">
          <cell r="A430" t="str">
            <v>96801-000860A000</v>
          </cell>
          <cell r="B430" t="str">
            <v>FG,WPUBLBE-5AC-Gen2_NA</v>
          </cell>
        </row>
        <row r="431">
          <cell r="A431" t="str">
            <v>96801-000860A000</v>
          </cell>
          <cell r="B431" t="str">
            <v>FG,WPUBLBE-5AC-Gen2_NA</v>
          </cell>
        </row>
        <row r="432">
          <cell r="A432" t="str">
            <v>96801-000870A000</v>
          </cell>
          <cell r="B432" t="str">
            <v>FG,WPUBLBE-5AC-Gen2_NA</v>
          </cell>
        </row>
        <row r="433">
          <cell r="A433" t="str">
            <v>96801-000880A000</v>
          </cell>
          <cell r="B433" t="str">
            <v>FG,WPUBLBE-5AC-Gen2_NA</v>
          </cell>
        </row>
        <row r="434">
          <cell r="A434" t="str">
            <v>96801-000890A000</v>
          </cell>
          <cell r="B434" t="str">
            <v>FG,WP901Q-NBAC-G2-2_NA,(NBE-5AC-Gen2-AU)</v>
          </cell>
        </row>
        <row r="435">
          <cell r="A435" t="str">
            <v>96801-000890A000</v>
          </cell>
          <cell r="B435" t="str">
            <v>FG,WP901Q-NBAC-G2-2_NA,(NBE-5AC-Gen2-AU)</v>
          </cell>
        </row>
        <row r="436">
          <cell r="A436" t="str">
            <v>96801-000900A000</v>
          </cell>
          <cell r="B436" t="str">
            <v>FG,WP901Q-NBAC-G2-2_NA,(NBE-5AC-Gen2-BR)</v>
          </cell>
        </row>
        <row r="437">
          <cell r="A437" t="str">
            <v>96801-000900A000</v>
          </cell>
          <cell r="B437" t="str">
            <v>FG,WP901Q-NBAC-G2-2_NA,(NBE-5AC-Gen2-BR)</v>
          </cell>
        </row>
        <row r="438">
          <cell r="A438" t="str">
            <v>96801-000910A000</v>
          </cell>
          <cell r="B438" t="str">
            <v>FG,WP901Q-NBAC-G2-2_NA,(NBE-5AC-Gen2-AR)</v>
          </cell>
        </row>
        <row r="439">
          <cell r="A439" t="str">
            <v>96801-000910A000</v>
          </cell>
          <cell r="B439" t="str">
            <v>FG,WP901Q-NBAC-G2-2_NA,(NBE-5AC-Gen2-AR)</v>
          </cell>
        </row>
        <row r="440">
          <cell r="A440" t="str">
            <v>96801-000920A000</v>
          </cell>
          <cell r="B440" t="str">
            <v>FG,WP901Q-NBAC-G2-2_NA</v>
          </cell>
        </row>
        <row r="441">
          <cell r="A441" t="str">
            <v>96801-000920A000</v>
          </cell>
          <cell r="B441" t="str">
            <v>FG,WP901Q-NBAC-G2-2_NA</v>
          </cell>
        </row>
        <row r="442">
          <cell r="A442" t="str">
            <v>96801-000930A000</v>
          </cell>
          <cell r="B442" t="str">
            <v>FG,WP901Q-NBAC-G2-2_NA,(NBE-5AC-Gen2-EU)</v>
          </cell>
        </row>
        <row r="443">
          <cell r="A443" t="str">
            <v>96801-000930A000</v>
          </cell>
          <cell r="B443" t="str">
            <v>FG,WP901Q-NBAC-G2-2_NA,(NBE-5AC-Gen2-EU)</v>
          </cell>
        </row>
        <row r="444">
          <cell r="A444" t="str">
            <v>96801-000940A000</v>
          </cell>
          <cell r="B444" t="str">
            <v>FG,WP901Q-NBAC-G2-2_NA,(NBE-5AC-Gen2)</v>
          </cell>
        </row>
        <row r="445">
          <cell r="A445" t="str">
            <v>96801-000940A000</v>
          </cell>
          <cell r="B445" t="str">
            <v>FG,WP901Q-NBAC-G2-2_NA,(NBE-5AC-Gen2)</v>
          </cell>
        </row>
        <row r="446">
          <cell r="A446" t="str">
            <v>96801-000950A000</v>
          </cell>
          <cell r="B446" t="str">
            <v>FG,WPUBU6+_NA,(U6+-US) 600-03063,For</v>
          </cell>
        </row>
        <row r="447">
          <cell r="A447" t="str">
            <v>96801-000950A000</v>
          </cell>
          <cell r="B447" t="str">
            <v>FG,WPUBU6+_NA,(U6+-US) 600-03063,For</v>
          </cell>
        </row>
        <row r="448">
          <cell r="A448" t="str">
            <v>96801-000960A000</v>
          </cell>
          <cell r="B448" t="str">
            <v>FG,WPUBU6+_NA,(U6+) 600-03062,For LOVN</v>
          </cell>
        </row>
        <row r="449">
          <cell r="A449" t="str">
            <v>96801-000960A000</v>
          </cell>
          <cell r="B449" t="str">
            <v>FG,WPUBU6+_NA,(U6+) 600-03062,For LOVN</v>
          </cell>
        </row>
        <row r="450">
          <cell r="A450" t="str">
            <v>96801-000970A000</v>
          </cell>
          <cell r="B450" t="str">
            <v>FG,WRUBER-X-SFP_NA,Packing AU (ER-X-SFP)</v>
          </cell>
        </row>
        <row r="451">
          <cell r="A451" t="str">
            <v>96801-000970A000</v>
          </cell>
          <cell r="B451" t="str">
            <v>FG,WRUBER-X-SFP_NA,Packing AU (ER-X-SFP)</v>
          </cell>
        </row>
        <row r="452">
          <cell r="A452" t="str">
            <v>96801-000980A000</v>
          </cell>
          <cell r="B452" t="str">
            <v>FG,WRUBER-X-SFP_NA,Packing AR (ER-X-SFP)</v>
          </cell>
        </row>
        <row r="453">
          <cell r="A453" t="str">
            <v>96801-000980A000</v>
          </cell>
          <cell r="B453" t="str">
            <v>FG,WRUBER-X-SFP_NA,Packing AR (ER-X-SFP)</v>
          </cell>
        </row>
        <row r="454">
          <cell r="A454" t="str">
            <v>96801-000990A000</v>
          </cell>
          <cell r="B454" t="str">
            <v>FG,WRUBER-X-SFP_NA,Packing FCC</v>
          </cell>
        </row>
        <row r="455">
          <cell r="A455" t="str">
            <v>96801-000990A000</v>
          </cell>
          <cell r="B455" t="str">
            <v>FG,WRUBER-X-SFP_NA,Packing FCC</v>
          </cell>
        </row>
        <row r="456">
          <cell r="A456" t="str">
            <v>96801-001000A000</v>
          </cell>
          <cell r="B456" t="str">
            <v>FG,WRUBER-X-SFP_NA,Packing EU</v>
          </cell>
        </row>
        <row r="457">
          <cell r="A457" t="str">
            <v>96801-001000A000</v>
          </cell>
          <cell r="B457" t="str">
            <v>FG,WRUBER-X-SFP_NA,Packing EU</v>
          </cell>
        </row>
        <row r="458">
          <cell r="A458" t="str">
            <v>96801-001010A000</v>
          </cell>
          <cell r="B458" t="str">
            <v>FG,WRUBER-X-SFP_NA,Packing BR (ER-X-SFP)</v>
          </cell>
        </row>
        <row r="459">
          <cell r="A459" t="str">
            <v>96801-001010A000</v>
          </cell>
          <cell r="B459" t="str">
            <v>FG,WRUBER-X-SFP_NA,Packing BR (ER-X-SFP)</v>
          </cell>
        </row>
        <row r="460">
          <cell r="A460" t="str">
            <v>96801-001020A000</v>
          </cell>
          <cell r="B460" t="str">
            <v>FG,WRUBER-X-SFP_NA,Packing U</v>
          </cell>
        </row>
        <row r="461">
          <cell r="A461" t="str">
            <v>96801-001020A000</v>
          </cell>
          <cell r="B461" t="str">
            <v>FG,WRUBER-X-SFP_NA,Packing U</v>
          </cell>
        </row>
        <row r="462">
          <cell r="A462" t="str">
            <v>96801-001030A000</v>
          </cell>
          <cell r="B462" t="str">
            <v>FG,WP901Q-PBE-5AC-Gen2_NA</v>
          </cell>
        </row>
        <row r="463">
          <cell r="A463" t="str">
            <v>96801-001030A000</v>
          </cell>
          <cell r="B463" t="str">
            <v>FG,WP901Q-PBE-5AC-Gen2_NA</v>
          </cell>
        </row>
        <row r="464">
          <cell r="A464" t="str">
            <v>96801-001040A000</v>
          </cell>
          <cell r="B464" t="str">
            <v>FG,WP901Q-PBE-5AC-Gen2_NA</v>
          </cell>
        </row>
        <row r="465">
          <cell r="A465" t="str">
            <v>96801-001040A000</v>
          </cell>
          <cell r="B465" t="str">
            <v>FG,WP901Q-PBE-5AC-Gen2_NA</v>
          </cell>
        </row>
        <row r="466">
          <cell r="A466" t="str">
            <v>96801-001060A000</v>
          </cell>
          <cell r="B466" t="str">
            <v>FG,WP901Q-PBE-5AC-Gen2_NA</v>
          </cell>
        </row>
        <row r="467">
          <cell r="A467" t="str">
            <v>96801-001060A000</v>
          </cell>
          <cell r="B467" t="str">
            <v>FG,WP901Q-PBE-5AC-Gen2_NA</v>
          </cell>
        </row>
        <row r="468">
          <cell r="A468" t="str">
            <v>96801-001070A000</v>
          </cell>
          <cell r="B468" t="str">
            <v>FG,WP901Q-PBE-5AC-Gen2_NA</v>
          </cell>
        </row>
        <row r="469">
          <cell r="A469" t="str">
            <v>96801-001070A000</v>
          </cell>
          <cell r="B469" t="str">
            <v>FG,WP901Q-PBE-5AC-Gen2_NA</v>
          </cell>
        </row>
        <row r="470">
          <cell r="A470" t="str">
            <v>96801-001080A000</v>
          </cell>
          <cell r="B470" t="str">
            <v>FG,WP901Q-PBE-5AC-Gen2_NA</v>
          </cell>
        </row>
        <row r="471">
          <cell r="A471" t="str">
            <v>96801-001080A000</v>
          </cell>
          <cell r="B471" t="str">
            <v>FG,WP901Q-PBE-5AC-Gen2_NA</v>
          </cell>
        </row>
        <row r="472">
          <cell r="A472" t="str">
            <v>96801-001090A000</v>
          </cell>
          <cell r="B472" t="str">
            <v>FG,WP901Q-PBE-5AC-Gen2_NA</v>
          </cell>
        </row>
        <row r="473">
          <cell r="A473" t="str">
            <v>96801-001090A000</v>
          </cell>
          <cell r="B473" t="str">
            <v>FG,WP901Q-PBE-5AC-Gen2_NA</v>
          </cell>
        </row>
        <row r="474">
          <cell r="A474" t="str">
            <v>96801-001100A000</v>
          </cell>
          <cell r="B474" t="str">
            <v>FG,WP901Q-PBE-5AC-Gen2_NA</v>
          </cell>
        </row>
        <row r="475">
          <cell r="A475" t="str">
            <v>96801-001100A000</v>
          </cell>
          <cell r="B475" t="str">
            <v>FG,WP901Q-PBE-5AC-Gen2_NA</v>
          </cell>
        </row>
        <row r="476">
          <cell r="A476" t="str">
            <v>96801-001110A000</v>
          </cell>
          <cell r="B476" t="str">
            <v>FG,WP901Q-PBE-5AC-Gen2_NA</v>
          </cell>
        </row>
        <row r="477">
          <cell r="A477" t="str">
            <v>96801-001110A000</v>
          </cell>
          <cell r="B477" t="str">
            <v>FG,WP901Q-PBE-5AC-Gen2_NA</v>
          </cell>
        </row>
        <row r="478">
          <cell r="A478" t="str">
            <v>96801-001130A000</v>
          </cell>
          <cell r="B478" t="str">
            <v>FG,WP901Q-PBE-5AC-Gen2_NA,(PBE-5AC-Gen2)</v>
          </cell>
        </row>
        <row r="479">
          <cell r="A479" t="str">
            <v>96801-001150A000</v>
          </cell>
          <cell r="B479" t="str">
            <v>FG,WP901Q-PBE-5AC-Gen2_NA</v>
          </cell>
        </row>
        <row r="480">
          <cell r="A480" t="str">
            <v>96801-001150A000</v>
          </cell>
          <cell r="B480" t="str">
            <v>FG,WP901Q-PBE-5AC-Gen2_NA</v>
          </cell>
        </row>
        <row r="481">
          <cell r="A481" t="str">
            <v>96801-001170A000</v>
          </cell>
          <cell r="B481" t="str">
            <v>FG,WP901Q-PBE-5AC-Gen2_NA</v>
          </cell>
        </row>
        <row r="482">
          <cell r="A482" t="str">
            <v>96801-001190A000</v>
          </cell>
          <cell r="B482" t="str">
            <v>FG,WP901Q-PBE-5AC-Gen2_NA</v>
          </cell>
        </row>
        <row r="483">
          <cell r="A483" t="str">
            <v>96801-001190A000</v>
          </cell>
          <cell r="B483" t="str">
            <v>FG,WP901Q-PBE-5AC-Gen2_NA</v>
          </cell>
        </row>
        <row r="484">
          <cell r="A484" t="str">
            <v>96801-001330A000</v>
          </cell>
          <cell r="B484" t="str">
            <v>FG,WPUBU6+LR_NA,(U6+LR) 600-03065 for</v>
          </cell>
        </row>
        <row r="485">
          <cell r="A485" t="str">
            <v>96801-001330A000</v>
          </cell>
          <cell r="B485" t="str">
            <v>FG,WPUBU6+LR_NA,(U6+LR) 600-03065 for</v>
          </cell>
        </row>
        <row r="486">
          <cell r="A486" t="str">
            <v>96801-001340A000</v>
          </cell>
          <cell r="B486" t="str">
            <v>FG,WPUBU6+LR_NA,(U6+LR) 600-03066 for</v>
          </cell>
        </row>
        <row r="487">
          <cell r="A487" t="str">
            <v>96801-001340A000</v>
          </cell>
          <cell r="B487" t="str">
            <v>FG,WPUBU6+LR_NA,(U6+LR) 600-03066 for</v>
          </cell>
        </row>
        <row r="488">
          <cell r="A488" t="str">
            <v>96801-001350A000</v>
          </cell>
          <cell r="B488" t="str">
            <v>FG,WPUBWave-AP_NA,Packing FCC</v>
          </cell>
        </row>
        <row r="489">
          <cell r="A489" t="str">
            <v>96801-001350A000</v>
          </cell>
          <cell r="B489" t="str">
            <v>FG,WPUBWave-AP_NA,Packing FCC</v>
          </cell>
        </row>
        <row r="490">
          <cell r="A490" t="str">
            <v>96801-001360A000</v>
          </cell>
          <cell r="B490" t="str">
            <v>FG,WPUBWave-AP_NA,Packing US</v>
          </cell>
        </row>
        <row r="491">
          <cell r="A491" t="str">
            <v>96801-001360A000</v>
          </cell>
          <cell r="B491" t="str">
            <v>FG,WPUBWave-AP_NA,Packing US</v>
          </cell>
        </row>
        <row r="492">
          <cell r="A492" t="str">
            <v>96801-001370A000</v>
          </cell>
          <cell r="B492" t="str">
            <v>FG,WPUBWave-AP_NA,Packing EU (Wave-AP)</v>
          </cell>
        </row>
        <row r="493">
          <cell r="A493" t="str">
            <v>96801-001370A000</v>
          </cell>
          <cell r="B493" t="str">
            <v>FG,WPUBWave-AP_NA,Packing EU (Wave-AP)</v>
          </cell>
        </row>
        <row r="494">
          <cell r="A494" t="str">
            <v>96801-001380A000</v>
          </cell>
          <cell r="B494" t="str">
            <v>FG,WPUBUAP-AC-IW_NA,802.11ac+indoor</v>
          </cell>
        </row>
        <row r="495">
          <cell r="A495" t="str">
            <v>96801-001410A000</v>
          </cell>
          <cell r="B495" t="str">
            <v>FG,Mesh6-NA,Packing Wyze USA 1pack,RoHS2</v>
          </cell>
        </row>
        <row r="496">
          <cell r="A496" t="str">
            <v>96801-001410A000</v>
          </cell>
          <cell r="B496" t="str">
            <v>FG,Mesh6-NA,Packing Wyze USA 1pack,RoHS2</v>
          </cell>
        </row>
        <row r="497">
          <cell r="A497" t="str">
            <v>96801-001420A000</v>
          </cell>
          <cell r="B497" t="str">
            <v>FG,Mesh6-NA,Packing (LOVN) 2pack Wyze</v>
          </cell>
        </row>
        <row r="498">
          <cell r="A498" t="str">
            <v>96801-001420A000</v>
          </cell>
          <cell r="B498" t="str">
            <v>FG,Mesh6-NA,Packing (LOVN) 2pack Wyze</v>
          </cell>
        </row>
        <row r="499">
          <cell r="A499" t="str">
            <v>96801-001450A000</v>
          </cell>
          <cell r="B499" t="str">
            <v>FG,Alta-AP6-Pro_NA,Packing ASSY,P6-Pro (</v>
          </cell>
        </row>
        <row r="500">
          <cell r="A500" t="str">
            <v>96801-001450A000</v>
          </cell>
          <cell r="B500" t="str">
            <v>FG,Alta-AP6-Pro_NA,Packing ASSY,P6-Pro (</v>
          </cell>
        </row>
        <row r="501">
          <cell r="A501" t="str">
            <v>96801-001460A000</v>
          </cell>
          <cell r="B501" t="str">
            <v>FG,WPUBU6+_NA,Packing US (U6+) with</v>
          </cell>
        </row>
        <row r="502">
          <cell r="A502" t="str">
            <v>96801-001460A000</v>
          </cell>
          <cell r="B502" t="str">
            <v>FG,WPUBU6+_NA,Packing US (U6+) with</v>
          </cell>
        </row>
        <row r="503">
          <cell r="A503" t="str">
            <v>96801-001470A000</v>
          </cell>
          <cell r="B503" t="str">
            <v>FG,WZ-Mesh6E_NA,(LOVN) 1pack Wyze USA</v>
          </cell>
        </row>
        <row r="504">
          <cell r="A504" t="str">
            <v>96801-001470A000</v>
          </cell>
          <cell r="B504" t="str">
            <v>FG,WZ-Mesh6E_NA,(LOVN) 1pack Wyze USA</v>
          </cell>
        </row>
        <row r="505">
          <cell r="A505" t="str">
            <v>96801-001480A000</v>
          </cell>
          <cell r="B505" t="str">
            <v>FG,WZ-Mesh6E_NA,(LOVN) 2pack Wyze USA</v>
          </cell>
        </row>
        <row r="506">
          <cell r="A506" t="str">
            <v>96801-001480A000</v>
          </cell>
          <cell r="B506" t="str">
            <v>FG,WZ-Mesh6E_NA,(LOVN) 2pack Wyze USA</v>
          </cell>
        </row>
        <row r="507">
          <cell r="A507" t="str">
            <v>96801-001520A000</v>
          </cell>
          <cell r="B507" t="str">
            <v>FG,Alta-AP6-Pro_NA,Packing PCBA for VN</v>
          </cell>
        </row>
        <row r="508">
          <cell r="A508" t="str">
            <v>96801-001520A000</v>
          </cell>
          <cell r="B508" t="str">
            <v>FG,Alta-AP6-Pro_NA,Packing PCBA for VN</v>
          </cell>
        </row>
        <row r="509">
          <cell r="A509" t="str">
            <v>96801-001530A000</v>
          </cell>
          <cell r="B509" t="str">
            <v>FG,Alta-AP6-Pro_NA,Packing PCBA from</v>
          </cell>
        </row>
        <row r="510">
          <cell r="A510" t="str">
            <v>96801-001530A000</v>
          </cell>
          <cell r="B510" t="str">
            <v>FG,Alta-AP6-Pro_NA,Packing PCBA from</v>
          </cell>
        </row>
        <row r="511">
          <cell r="A511" t="str">
            <v>96801-001540A000</v>
          </cell>
          <cell r="B511" t="str">
            <v>FG,Alta-AP6_NA,Packing ASSY,AP6 (LOVN)</v>
          </cell>
        </row>
        <row r="512">
          <cell r="A512" t="str">
            <v>96801-001540A000</v>
          </cell>
          <cell r="B512" t="str">
            <v>FG,Alta-AP6_NA,Packing ASSY,AP6 (LOVN)</v>
          </cell>
        </row>
        <row r="513">
          <cell r="A513" t="str">
            <v>96801-001550A000</v>
          </cell>
          <cell r="B513" t="str">
            <v>FG,WPUBU6+_NA,Packing ASSY FCC (U6+) 600</v>
          </cell>
        </row>
        <row r="514">
          <cell r="A514" t="str">
            <v>96801-001550A000</v>
          </cell>
          <cell r="B514" t="str">
            <v>FG,WPUBU6+_NA,Packing ASSY FCC (U6+) 600</v>
          </cell>
        </row>
        <row r="515">
          <cell r="A515" t="str">
            <v>96801-001560A000</v>
          </cell>
          <cell r="B515" t="str">
            <v>FG,WPUBU6+_NA,Packing ASSY (U6+-US) 600</v>
          </cell>
        </row>
        <row r="516">
          <cell r="A516" t="str">
            <v>96801-001560A000</v>
          </cell>
          <cell r="B516" t="str">
            <v>FG,WPUBU6+_NA,Packing ASSY (U6+-US) 600</v>
          </cell>
        </row>
        <row r="517">
          <cell r="A517" t="str">
            <v>96801-001570A000</v>
          </cell>
          <cell r="B517" t="str">
            <v>FG,WPUBWave-AP_NA,Packing (Wave-AP) 600</v>
          </cell>
        </row>
        <row r="518">
          <cell r="A518" t="str">
            <v>96801-001570A000</v>
          </cell>
          <cell r="B518" t="str">
            <v>FG,WPUBWave-AP_NA,Packing (Wave-AP) 600</v>
          </cell>
        </row>
        <row r="519">
          <cell r="A519" t="str">
            <v>96801-001580A000</v>
          </cell>
          <cell r="B519" t="str">
            <v>FG,WPUBU6+_NA,Packing (U6+-US) 600-03063</v>
          </cell>
        </row>
        <row r="520">
          <cell r="A520" t="str">
            <v>96801-001580A000</v>
          </cell>
          <cell r="B520" t="str">
            <v>FG,WPUBU6+_NA,Packing (U6+-US) 600-03063</v>
          </cell>
        </row>
        <row r="521">
          <cell r="A521" t="str">
            <v>96801-001600A000</v>
          </cell>
          <cell r="B521" t="str">
            <v>FG,WPUBWave-AP_NA,Packing (Wave-AP-EU)</v>
          </cell>
        </row>
        <row r="522">
          <cell r="A522" t="str">
            <v>96801-001600A000</v>
          </cell>
          <cell r="B522" t="str">
            <v>FG,WPUBWave-AP_NA,Packing (Wave-AP-EU)</v>
          </cell>
        </row>
        <row r="523">
          <cell r="A523" t="str">
            <v>96801-001610A000</v>
          </cell>
          <cell r="B523" t="str">
            <v>FG,WPUBU6+_NA,Packing ASSY FCC (U6+) new</v>
          </cell>
        </row>
        <row r="524">
          <cell r="A524" t="str">
            <v>96801-001610A000</v>
          </cell>
          <cell r="B524" t="str">
            <v>FG,WPUBU6+_NA,Packing ASSY FCC (U6+) new</v>
          </cell>
        </row>
        <row r="525">
          <cell r="A525" t="str">
            <v>96801-001690A000</v>
          </cell>
          <cell r="B525" t="str">
            <v>FG,WPX9924-CN_NA,SnowLeopard XV2-2T0</v>
          </cell>
        </row>
        <row r="526">
          <cell r="A526" t="str">
            <v>96801-001690A000</v>
          </cell>
          <cell r="B526" t="str">
            <v>FG,WPX9924-CN_NA,SnowLeopard XV2-2T0</v>
          </cell>
        </row>
        <row r="527">
          <cell r="A527" t="str">
            <v>96801-001700A000</v>
          </cell>
          <cell r="B527" t="str">
            <v>FG,WPX9924S-CN_NA,SnowLeopard_120deg XV2</v>
          </cell>
        </row>
        <row r="528">
          <cell r="A528" t="str">
            <v>96801-001700A000</v>
          </cell>
          <cell r="B528" t="str">
            <v>FG,WPX9924S-CN_NA,SnowLeopard_120deg XV2</v>
          </cell>
        </row>
        <row r="529">
          <cell r="A529" t="str">
            <v>96801-001710A000</v>
          </cell>
          <cell r="B529" t="str">
            <v>FG,WPUBWave-AP-Micro_NA,Packing ASSY</v>
          </cell>
        </row>
        <row r="530">
          <cell r="A530" t="str">
            <v>96801-001710A000</v>
          </cell>
          <cell r="B530" t="str">
            <v>FG,WPUBWave-AP-Micro_NA,Packing ASSY</v>
          </cell>
        </row>
        <row r="531">
          <cell r="A531" t="str">
            <v>96801-001720A000</v>
          </cell>
          <cell r="B531" t="str">
            <v>FG,WPUBWave-AP-Micro_NA,Packing ASSY</v>
          </cell>
        </row>
        <row r="532">
          <cell r="A532" t="str">
            <v>96801-001720A000</v>
          </cell>
          <cell r="B532" t="str">
            <v>FG,WPUBWave-AP-Micro_NA,Packing ASSY</v>
          </cell>
        </row>
        <row r="533">
          <cell r="A533" t="str">
            <v>96801-001730A000</v>
          </cell>
          <cell r="B533" t="str">
            <v>FG,WPUBWave-AP-Micro_NA,Packing ASSY</v>
          </cell>
        </row>
        <row r="534">
          <cell r="A534" t="str">
            <v>96801-001730A000</v>
          </cell>
          <cell r="B534" t="str">
            <v>FG,WPUBWave-AP-Micro_NA,Packing ASSY</v>
          </cell>
        </row>
        <row r="535">
          <cell r="A535" t="str">
            <v>96801-001740A000</v>
          </cell>
          <cell r="B535" t="str">
            <v>FG,WPUBUX_NA,Packing ASSY EU (UX-EU),600</v>
          </cell>
        </row>
        <row r="536">
          <cell r="A536" t="str">
            <v>96801-001750A000</v>
          </cell>
          <cell r="B536" t="str">
            <v>FG,WPUBUX_NA,Packing ASSY US (UX-US),600</v>
          </cell>
        </row>
        <row r="537">
          <cell r="A537" t="str">
            <v>96801-001760A000</v>
          </cell>
          <cell r="B537" t="str">
            <v>FG,WPUBWave-AP-Micro_NA,(Wave-AP</v>
          </cell>
        </row>
        <row r="538">
          <cell r="A538" t="str">
            <v>96801-001760A000</v>
          </cell>
          <cell r="B538" t="str">
            <v>FG,WPUBWave-AP-Micro_NA,(Wave-AP</v>
          </cell>
        </row>
        <row r="539">
          <cell r="A539" t="str">
            <v>96801-001770A000</v>
          </cell>
          <cell r="B539" t="str">
            <v>FG,WPUBWave-AP-Micro_NA,(Wave-AP</v>
          </cell>
        </row>
        <row r="540">
          <cell r="A540" t="str">
            <v>96801-001770A000</v>
          </cell>
          <cell r="B540" t="str">
            <v>FG,WPUBWave-AP-Micro_NA,(Wave-AP</v>
          </cell>
        </row>
        <row r="541">
          <cell r="A541" t="str">
            <v>96801-001780A000</v>
          </cell>
          <cell r="B541" t="str">
            <v>FG,WPUBWave-AP-Micro_NA,(Wave-AP-Micro</v>
          </cell>
        </row>
        <row r="542">
          <cell r="A542" t="str">
            <v>96801-001780A000</v>
          </cell>
          <cell r="B542" t="str">
            <v>FG,WPUBWave-AP-Micro_NA,(Wave-AP-Micro</v>
          </cell>
        </row>
        <row r="543">
          <cell r="A543" t="str">
            <v>96801-001800A000</v>
          </cell>
          <cell r="B543" t="str">
            <v>FG,WPUBUX_NA,Packing ASSY FCC (UX),600</v>
          </cell>
        </row>
        <row r="544">
          <cell r="A544" t="str">
            <v>96801-001810A000</v>
          </cell>
          <cell r="B544" t="str">
            <v>FG,WPUBUX_NA,(UX) with ASSY only for</v>
          </cell>
        </row>
        <row r="545">
          <cell r="A545" t="str">
            <v>96801-001820A000</v>
          </cell>
          <cell r="B545" t="str">
            <v>FG,WPUBU6-Enterprise-IW_NA,Packing ASSY</v>
          </cell>
        </row>
        <row r="546">
          <cell r="A546" t="str">
            <v>96801-001820A000</v>
          </cell>
          <cell r="B546" t="str">
            <v>FG,WPUBU6-Enterprise-IW_NA,Packing ASSY</v>
          </cell>
        </row>
        <row r="547">
          <cell r="A547" t="str">
            <v>96801-001830A000</v>
          </cell>
          <cell r="B547" t="str">
            <v>FG,WPUBU6-Enterprise-IW_NA,Packing ASSY</v>
          </cell>
        </row>
        <row r="548">
          <cell r="A548" t="str">
            <v>96801-001830A000</v>
          </cell>
          <cell r="B548" t="str">
            <v>FG,WPUBU6-Enterprise-IW_NA,Packing ASSY</v>
          </cell>
        </row>
        <row r="549">
          <cell r="A549" t="str">
            <v>96801-001850A000</v>
          </cell>
          <cell r="B549" t="str">
            <v>FG,WP902Q-RKM5-AC-3_NA,Packing ASSY</v>
          </cell>
        </row>
        <row r="550">
          <cell r="A550" t="str">
            <v>96801-001850A000</v>
          </cell>
          <cell r="B550" t="str">
            <v>FG,WP902Q-RKM5-AC-3_NA,Packing ASSY</v>
          </cell>
        </row>
        <row r="551">
          <cell r="A551" t="str">
            <v>96801-001860A000</v>
          </cell>
          <cell r="B551" t="str">
            <v>FG,WP902Q-RKM5-AC-3_NA,Packing ASSY US</v>
          </cell>
        </row>
        <row r="552">
          <cell r="A552" t="str">
            <v>96801-001860A000</v>
          </cell>
          <cell r="B552" t="str">
            <v>FG,WP902Q-RKM5-AC-3_NA,Packing ASSY US</v>
          </cell>
        </row>
        <row r="553">
          <cell r="A553" t="str">
            <v>96801-001870A000</v>
          </cell>
          <cell r="B553" t="str">
            <v>FG,WP902Q-RKM5-AC-3_NA,Packing ASSY</v>
          </cell>
        </row>
        <row r="554">
          <cell r="A554" t="str">
            <v>96801-001870A000</v>
          </cell>
          <cell r="B554" t="str">
            <v>FG,WP902Q-RKM5-AC-3_NA,Packing ASSY</v>
          </cell>
        </row>
        <row r="555">
          <cell r="A555" t="str">
            <v>96801-001880A000</v>
          </cell>
          <cell r="B555" t="str">
            <v>FG,WP902Q-RKM5-AC-3_NA,Packing ASSY EU</v>
          </cell>
        </row>
        <row r="556">
          <cell r="A556" t="str">
            <v>96801-001880A000</v>
          </cell>
          <cell r="B556" t="str">
            <v>FG,WP902Q-RKM5-AC-3_NA,Packing ASSY EU</v>
          </cell>
        </row>
        <row r="557">
          <cell r="A557" t="str">
            <v>96801-001890A000</v>
          </cell>
          <cell r="B557" t="str">
            <v>FG,WP902Q-RKM5-AC-3_NA,Packing ASSY AR</v>
          </cell>
        </row>
        <row r="558">
          <cell r="A558" t="str">
            <v>96801-001890A000</v>
          </cell>
          <cell r="B558" t="str">
            <v>FG,WP902Q-RKM5-AC-3_NA,Packing ASSY AR</v>
          </cell>
        </row>
        <row r="559">
          <cell r="A559" t="str">
            <v>96801-001900A000</v>
          </cell>
          <cell r="B559" t="str">
            <v>FG,WP902Q-RKM5-AC-3_NA,Packing ASSY BR</v>
          </cell>
        </row>
        <row r="560">
          <cell r="A560" t="str">
            <v>96801-001900A000</v>
          </cell>
          <cell r="B560" t="str">
            <v>FG,WP902Q-RKM5-AC-3_NA,Packing ASSY BR</v>
          </cell>
        </row>
        <row r="561">
          <cell r="A561" t="str">
            <v>96801-001910A000</v>
          </cell>
          <cell r="B561" t="str">
            <v>FG,WP901A-PBE5-AC400-ISO-4_NA,Packing</v>
          </cell>
        </row>
        <row r="562">
          <cell r="A562" t="str">
            <v>96801-001910A000</v>
          </cell>
          <cell r="B562" t="str">
            <v>FG,WP901A-PBE5-AC400-ISO-4_NA,Packing</v>
          </cell>
        </row>
        <row r="563">
          <cell r="A563" t="str">
            <v>96801-001920A000</v>
          </cell>
          <cell r="B563" t="str">
            <v>FG,WP901A-PBE5-AC400-ISO-4_NA,Packing</v>
          </cell>
        </row>
        <row r="564">
          <cell r="A564" t="str">
            <v>96801-001920A000</v>
          </cell>
          <cell r="B564" t="str">
            <v>FG,WP901A-PBE5-AC400-ISO-4_NA,Packing</v>
          </cell>
        </row>
        <row r="565">
          <cell r="A565" t="str">
            <v>96801-001930A000</v>
          </cell>
          <cell r="B565" t="str">
            <v>FG,WP901A-PBE5-AC400-ISO-4_NA,Packing</v>
          </cell>
        </row>
        <row r="566">
          <cell r="A566" t="str">
            <v>96801-001930A000</v>
          </cell>
          <cell r="B566" t="str">
            <v>FG,WP901A-PBE5-AC400-ISO-4_NA,Packing</v>
          </cell>
        </row>
        <row r="567">
          <cell r="A567" t="str">
            <v>96801-001940A000</v>
          </cell>
          <cell r="B567" t="str">
            <v>FG,WP901A-PBE5-AC400-ISO-4_NA,Packing</v>
          </cell>
        </row>
        <row r="568">
          <cell r="A568" t="str">
            <v>96801-001940A000</v>
          </cell>
          <cell r="B568" t="str">
            <v>FG,WP901A-PBE5-AC400-ISO-4_NA,Packing</v>
          </cell>
        </row>
        <row r="569">
          <cell r="A569" t="str">
            <v>96801-001950A000</v>
          </cell>
          <cell r="B569" t="str">
            <v>FG,WP901A-PBE5-AC400-ISO-4_NA,Packing</v>
          </cell>
        </row>
        <row r="570">
          <cell r="A570" t="str">
            <v>96801-001950A000</v>
          </cell>
          <cell r="B570" t="str">
            <v>FG,WP901A-PBE5-AC400-ISO-4_NA,Packing</v>
          </cell>
        </row>
        <row r="571">
          <cell r="A571" t="str">
            <v>96801-001960A000</v>
          </cell>
          <cell r="B571" t="str">
            <v>FG,WP901A-PBE5-AC400-ISO-4_NA,Packing</v>
          </cell>
        </row>
        <row r="572">
          <cell r="A572" t="str">
            <v>96801-001960A000</v>
          </cell>
          <cell r="B572" t="str">
            <v>FG,WP901A-PBE5-AC400-ISO-4_NA,Packing</v>
          </cell>
        </row>
        <row r="573">
          <cell r="A573" t="str">
            <v>96801-001980A000</v>
          </cell>
          <cell r="B573" t="str">
            <v>FG,WP401A-U4-NS2N-2_NA,Packing ASSY</v>
          </cell>
        </row>
        <row r="574">
          <cell r="A574" t="str">
            <v>96801-001980A000</v>
          </cell>
          <cell r="B574" t="str">
            <v>FG,WP401A-U4-NS2N-2_NA,Packing ASSY</v>
          </cell>
        </row>
        <row r="575">
          <cell r="A575" t="str">
            <v>96801-001990A000</v>
          </cell>
          <cell r="B575" t="str">
            <v>FG,WP401A-U4-NS2N-2_NA,Packing ASSY EU</v>
          </cell>
        </row>
        <row r="576">
          <cell r="A576" t="str">
            <v>96801-001990A000</v>
          </cell>
          <cell r="B576" t="str">
            <v>FG,WP401A-U4-NS2N-2_NA,Packing ASSY EU</v>
          </cell>
        </row>
        <row r="577">
          <cell r="A577" t="str">
            <v>96801-002000A000</v>
          </cell>
          <cell r="B577" t="str">
            <v>FG,WP401A-U4-NS2N-2_NA,Packing ASSY</v>
          </cell>
        </row>
        <row r="578">
          <cell r="A578" t="str">
            <v>96801-002000A000</v>
          </cell>
          <cell r="B578" t="str">
            <v>FG,WP401A-U4-NS2N-2_NA,Packing ASSY</v>
          </cell>
        </row>
        <row r="579">
          <cell r="A579" t="str">
            <v>96801-002010A000</v>
          </cell>
          <cell r="B579" t="str">
            <v>FG,WP401A-U4-NS2N-2_NA,Packing ASSY AR</v>
          </cell>
        </row>
        <row r="580">
          <cell r="A580" t="str">
            <v>96801-002020A000</v>
          </cell>
          <cell r="B580" t="str">
            <v>FG,WP401A-U4-NS2N-2_NA,Packing ASSY BR</v>
          </cell>
        </row>
        <row r="581">
          <cell r="A581" t="str">
            <v>96801-002030A000</v>
          </cell>
          <cell r="B581" t="str">
            <v>FG,WP401A-U4-NS2N-2_NA,Packing ASSY AU</v>
          </cell>
        </row>
        <row r="582">
          <cell r="A582" t="str">
            <v>96801-002040A000</v>
          </cell>
          <cell r="B582" t="str">
            <v>FG,WP901Q-RP5AC-G2_NA,600-01144 GPS EVA</v>
          </cell>
        </row>
        <row r="583">
          <cell r="A583" t="str">
            <v>96801-002040A000</v>
          </cell>
          <cell r="B583" t="str">
            <v>FG,WP901Q-RP5AC-G2_NA,600-01144 GPS EVA</v>
          </cell>
        </row>
        <row r="584">
          <cell r="A584" t="str">
            <v>96801-002050A000</v>
          </cell>
          <cell r="B584" t="str">
            <v>FG,WP901Q-RP5AC-G2_NA,600-01119 GPS EVA</v>
          </cell>
        </row>
        <row r="585">
          <cell r="A585" t="str">
            <v>96801-002060A000</v>
          </cell>
          <cell r="B585" t="str">
            <v>FG,WP901Q-RP5AC-G2_NA,600-01143 GPS EVA</v>
          </cell>
        </row>
        <row r="586">
          <cell r="A586" t="str">
            <v>96801-002070A000</v>
          </cell>
          <cell r="B586" t="str">
            <v>FG,WP901Q-RP5AC-G2_NA,600-01145 GPS EVA</v>
          </cell>
        </row>
        <row r="587">
          <cell r="A587" t="str">
            <v>96801-002070A000</v>
          </cell>
          <cell r="B587" t="str">
            <v>FG,WP901Q-RP5AC-G2_NA,600-01145 GPS EVA</v>
          </cell>
        </row>
        <row r="588">
          <cell r="A588" t="str">
            <v>96801-002080A000</v>
          </cell>
          <cell r="B588" t="str">
            <v>FG,WP901Q-RP5AC-G2_NA,600-01146 GPS EVA</v>
          </cell>
        </row>
        <row r="589">
          <cell r="A589" t="str">
            <v>96801-002090A000</v>
          </cell>
          <cell r="B589" t="str">
            <v>FG,WP901Q-RP5AC-G2_NA,600-01147 GPS EVA</v>
          </cell>
        </row>
        <row r="590">
          <cell r="A590" t="str">
            <v>96801-002100A000</v>
          </cell>
          <cell r="B590" t="str">
            <v>FG,WPUBUX_NA,Packing ASSY US (UX-3-US)</v>
          </cell>
        </row>
        <row r="591">
          <cell r="A591" t="str">
            <v>96801-002110A000</v>
          </cell>
          <cell r="B591" t="str">
            <v>FG,WPUBUX_NA,Packing ASSY EU (UX-3-EU)</v>
          </cell>
        </row>
        <row r="592">
          <cell r="A592" t="str">
            <v>96801-002120A000</v>
          </cell>
          <cell r="B592" t="str">
            <v>FG,WPUBUX_NA,Packing ASSY FCC (UX-3),600</v>
          </cell>
        </row>
        <row r="593">
          <cell r="A593" t="str">
            <v>96801-002130A000</v>
          </cell>
          <cell r="B593" t="str">
            <v>FG,WP901Q-B5AC_NA,(B-DB-AC) 600-01248</v>
          </cell>
        </row>
        <row r="594">
          <cell r="A594" t="str">
            <v>96801-002130A000</v>
          </cell>
          <cell r="B594" t="str">
            <v>FG,WP901Q-B5AC_NA,(B-DB-AC) 600-01248</v>
          </cell>
        </row>
        <row r="595">
          <cell r="A595" t="str">
            <v>96801-002140A000</v>
          </cell>
          <cell r="B595" t="str">
            <v>FG,WP901Q-B5AC_NA,(B-DB-AC-US) 600-01437</v>
          </cell>
        </row>
        <row r="596">
          <cell r="A596" t="str">
            <v>96801-002140A000</v>
          </cell>
          <cell r="B596" t="str">
            <v>FG,WP901Q-B5AC_NA,(B-DB-AC-US) 600-01437</v>
          </cell>
        </row>
        <row r="597">
          <cell r="A597" t="str">
            <v>96801-002150A000</v>
          </cell>
          <cell r="B597" t="str">
            <v>FG,WPUBBulletAC-IP67_NA,Packing ASSY FCC</v>
          </cell>
        </row>
        <row r="598">
          <cell r="A598" t="str">
            <v>96801-002150A000</v>
          </cell>
          <cell r="B598" t="str">
            <v>FG,WPUBBulletAC-IP67_NA,Packing ASSY FCC</v>
          </cell>
        </row>
        <row r="599">
          <cell r="A599" t="str">
            <v>96801-002160A000</v>
          </cell>
          <cell r="B599" t="str">
            <v>FG,WPUBBulletAC-IP67_NA,Packing ASSY</v>
          </cell>
        </row>
        <row r="600">
          <cell r="A600" t="str">
            <v>96801-002160A000</v>
          </cell>
          <cell r="B600" t="str">
            <v>FG,WPUBBulletAC-IP67_NA,Packing ASSY</v>
          </cell>
        </row>
        <row r="601">
          <cell r="A601" t="str">
            <v>96801-002170A000</v>
          </cell>
          <cell r="B601" t="str">
            <v>FG,WP901U- NBE-2AC-13_NA,Packing ASSY BR</v>
          </cell>
        </row>
        <row r="602">
          <cell r="A602" t="str">
            <v>96801-002180A000</v>
          </cell>
          <cell r="B602" t="str">
            <v>FG,WP901U- NBE-2AC-13_NA,Packing ASSY EU</v>
          </cell>
        </row>
        <row r="603">
          <cell r="A603" t="str">
            <v>96801-002180A000</v>
          </cell>
          <cell r="B603" t="str">
            <v>FG,WP901U- NBE-2AC-13_NA,Packing ASSY EU</v>
          </cell>
        </row>
        <row r="604">
          <cell r="A604" t="str">
            <v>96801-002190A000</v>
          </cell>
          <cell r="B604" t="str">
            <v>FG,WP901U- NBE-2AC-13_NA,Packing ASSY</v>
          </cell>
        </row>
        <row r="605">
          <cell r="A605" t="str">
            <v>96801-002200A000</v>
          </cell>
          <cell r="B605" t="str">
            <v>FG,WP901U- NBE-2AC-13_NA,Packing ASSY</v>
          </cell>
        </row>
        <row r="606">
          <cell r="A606" t="str">
            <v>96801-002200A000</v>
          </cell>
          <cell r="B606" t="str">
            <v>FG,WP901U- NBE-2AC-13_NA,Packing ASSY</v>
          </cell>
        </row>
        <row r="607">
          <cell r="A607" t="str">
            <v>96801-002210A000</v>
          </cell>
          <cell r="B607" t="str">
            <v>FG,WP901U- NBE-2AC-13_NA,Packing ASSY US</v>
          </cell>
        </row>
        <row r="608">
          <cell r="A608" t="str">
            <v>96801-002210A000</v>
          </cell>
          <cell r="B608" t="str">
            <v>FG,WP901U- NBE-2AC-13_NA,Packing ASSY US</v>
          </cell>
        </row>
        <row r="609">
          <cell r="A609" t="str">
            <v>96801-002220A000</v>
          </cell>
          <cell r="B609" t="str">
            <v>FG,WP701A-LBE5-120-3_NA,(LAP-120) 600</v>
          </cell>
        </row>
        <row r="610">
          <cell r="A610" t="str">
            <v>96801-002230A000</v>
          </cell>
          <cell r="B610" t="str">
            <v>FG,WP701A-LBE5-120-3_NA,(LAP-120-EU) 600</v>
          </cell>
        </row>
        <row r="611">
          <cell r="A611" t="str">
            <v>96801-002240A000</v>
          </cell>
          <cell r="B611" t="str">
            <v>FG,WP701A-LBE5-120-3_NA,(LAP-120-U) 600</v>
          </cell>
        </row>
        <row r="612">
          <cell r="A612" t="str">
            <v>96801-002250A000</v>
          </cell>
          <cell r="B612" t="str">
            <v>FG,WP701A-LBE5-120-3_NA,(LAP-120-US) 600</v>
          </cell>
        </row>
        <row r="613">
          <cell r="A613" t="str">
            <v>96801-002260A000</v>
          </cell>
          <cell r="B613" t="str">
            <v>FG,WP701A-LBE5-120-3_NA,(LAP-120-AR) 600</v>
          </cell>
        </row>
        <row r="614">
          <cell r="A614" t="str">
            <v>96801-002270A000</v>
          </cell>
          <cell r="B614" t="str">
            <v>FG,WP701A-LBE5-120-3_NA,(LAP-120-BR) 600</v>
          </cell>
        </row>
        <row r="615">
          <cell r="A615" t="str">
            <v>96801-002280A000</v>
          </cell>
          <cell r="B615" t="str">
            <v>FG,WP901Q-Prism Basestation-2_NA,Packing</v>
          </cell>
        </row>
        <row r="616">
          <cell r="A616" t="str">
            <v>96801-002280A000</v>
          </cell>
          <cell r="B616" t="str">
            <v>FG,WP901Q-Prism Basestation-2_NA,Packing</v>
          </cell>
        </row>
        <row r="617">
          <cell r="A617" t="str">
            <v>96801-002290A000</v>
          </cell>
          <cell r="B617" t="str">
            <v>FG,WP901Q-Prism Basestation-2_NA,Packing</v>
          </cell>
        </row>
        <row r="618">
          <cell r="A618" t="str">
            <v>96801-002300A000</v>
          </cell>
          <cell r="B618" t="str">
            <v>FG,WP901Q-Prism Basestation-2_NA,Packing</v>
          </cell>
        </row>
        <row r="619">
          <cell r="A619" t="str">
            <v>96801-002300A000</v>
          </cell>
          <cell r="B619" t="str">
            <v>FG,WP901Q-Prism Basestation-2_NA,Packing</v>
          </cell>
        </row>
        <row r="620">
          <cell r="A620" t="str">
            <v>96801-002310A000</v>
          </cell>
          <cell r="B620" t="str">
            <v>FG,WP901Q-Prism Basestation-2_NA,Packing</v>
          </cell>
        </row>
        <row r="621">
          <cell r="A621" t="str">
            <v>96801-002320A000</v>
          </cell>
          <cell r="B621" t="str">
            <v>FG,WP901Q-Prism Basestation-2_NA,Packing</v>
          </cell>
        </row>
        <row r="622">
          <cell r="A622" t="str">
            <v>96801-002320A000</v>
          </cell>
          <cell r="B622" t="str">
            <v>FG,WP901Q-Prism Basestation-2_NA,Packing</v>
          </cell>
        </row>
        <row r="623">
          <cell r="A623" t="str">
            <v>96801-002330A000</v>
          </cell>
          <cell r="B623" t="str">
            <v>FG,WP901Q-Prism Basestation-2_NA,Packing</v>
          </cell>
        </row>
        <row r="624">
          <cell r="A624" t="str">
            <v>96801-002400A000</v>
          </cell>
          <cell r="B624" t="str">
            <v>FG,WPUBU6-Lite_NA,Packing ASSY FCC (U6</v>
          </cell>
        </row>
        <row r="625">
          <cell r="A625" t="str">
            <v>96801-002420A000</v>
          </cell>
          <cell r="B625" t="str">
            <v>FG,WPUBU6-Lite_NA,Packing ASSY US (U6</v>
          </cell>
        </row>
        <row r="626">
          <cell r="A626" t="str">
            <v>96801-002430A000</v>
          </cell>
          <cell r="B626" t="str">
            <v>FG,WPUBU6-Lite_NA,Packing ASSY US (U6</v>
          </cell>
        </row>
        <row r="627">
          <cell r="A627" t="str">
            <v>96801-002460A000</v>
          </cell>
          <cell r="B627" t="str">
            <v>FG,WPUBU6-Lite_NA,Packing ASSY FCC (U6</v>
          </cell>
        </row>
        <row r="628">
          <cell r="A628" t="str">
            <v>96801-002480A000</v>
          </cell>
          <cell r="B628" t="str">
            <v>FG,WPUBU6-Lite_NA,Packing ASSY US (U6</v>
          </cell>
        </row>
        <row r="629">
          <cell r="A629" t="str">
            <v>96801-002490A000</v>
          </cell>
          <cell r="B629" t="str">
            <v>FG,WP701A-NB-AC500-3_NA,Packing ASSY</v>
          </cell>
        </row>
        <row r="630">
          <cell r="A630" t="str">
            <v>96801-002490A000</v>
          </cell>
          <cell r="B630" t="str">
            <v>FG,WP701A-NB-AC500-3_NA,Packing ASSY</v>
          </cell>
        </row>
        <row r="631">
          <cell r="A631" t="str">
            <v>96801-002500A000</v>
          </cell>
          <cell r="B631" t="str">
            <v>FG,WP701A-NB-AC500-4_NA,Packing ASSY FCC</v>
          </cell>
        </row>
        <row r="632">
          <cell r="A632" t="str">
            <v>96801-002510A000</v>
          </cell>
          <cell r="B632" t="str">
            <v>FG,WP701A-NB-AC500-4_NA,Packing ASSY</v>
          </cell>
        </row>
        <row r="633">
          <cell r="A633" t="str">
            <v>96801-002510A000</v>
          </cell>
          <cell r="B633" t="str">
            <v>FG,WP701A-NB-AC500-4_NA,Packing ASSY</v>
          </cell>
        </row>
        <row r="634">
          <cell r="A634" t="str">
            <v>96801-002520A000</v>
          </cell>
          <cell r="B634" t="str">
            <v>FG,WP701A-NB-AC500-4_NA,Packing ASSY</v>
          </cell>
        </row>
        <row r="635">
          <cell r="A635" t="str">
            <v>96801-002520A000</v>
          </cell>
          <cell r="B635" t="str">
            <v>FG,WP701A-NB-AC500-4_NA,Packing ASSY</v>
          </cell>
        </row>
        <row r="636">
          <cell r="A636" t="str">
            <v>96801-002530A000</v>
          </cell>
          <cell r="B636" t="str">
            <v>FG,WP701A-NB-AC500-4_NA,Packing ASSY</v>
          </cell>
        </row>
        <row r="637">
          <cell r="A637" t="str">
            <v>96801-002530A000</v>
          </cell>
          <cell r="B637" t="str">
            <v>FG,WP701A-NB-AC500-4_NA,Packing ASSY</v>
          </cell>
        </row>
        <row r="638">
          <cell r="A638" t="str">
            <v>96801-002540A000</v>
          </cell>
          <cell r="B638" t="str">
            <v>FG,WP701A-NB-AC500-4_NA,Packing ASSY</v>
          </cell>
        </row>
        <row r="639">
          <cell r="A639" t="str">
            <v>96801-002550A000</v>
          </cell>
          <cell r="B639" t="str">
            <v>FG,WP701A-NB-AC500-4_NA,Packing ASSY</v>
          </cell>
        </row>
        <row r="640">
          <cell r="A640" t="str">
            <v>96801-002550A000</v>
          </cell>
          <cell r="B640" t="str">
            <v>FG,WP701A-NB-AC500-4_NA,Packing ASSY</v>
          </cell>
        </row>
        <row r="641">
          <cell r="A641" t="str">
            <v>96801-002560A000</v>
          </cell>
          <cell r="B641" t="str">
            <v>FG,PBM5-AC-600-5_NA,Packing ASSY AR (PBE</v>
          </cell>
        </row>
        <row r="642">
          <cell r="A642" t="str">
            <v>96801-002570A000</v>
          </cell>
          <cell r="B642" t="str">
            <v>FG,PBM5-AC-600-5_NA,Packing ASSY EU (PBE</v>
          </cell>
        </row>
        <row r="643">
          <cell r="A643" t="str">
            <v>96801-002580A000</v>
          </cell>
          <cell r="B643" t="str">
            <v>FG,PBM5-AC-600-5_NA,Packing ASSY</v>
          </cell>
        </row>
        <row r="644">
          <cell r="A644" t="str">
            <v>96801-002590A000</v>
          </cell>
          <cell r="B644" t="str">
            <v>FG,PBM5-AC-600-5_NA,Packing ASSY FCC</v>
          </cell>
        </row>
        <row r="645">
          <cell r="A645" t="str">
            <v>96801-002600A000</v>
          </cell>
          <cell r="B645" t="str">
            <v>FG,PBM5-AC-600-4_NA,Packing ASSY US (PBE</v>
          </cell>
        </row>
        <row r="646">
          <cell r="A646" t="str">
            <v>96801-002610A000</v>
          </cell>
          <cell r="B646" t="str">
            <v>FG,WP701A-LBE5-120-3_NA,Packing ASSY</v>
          </cell>
        </row>
        <row r="647">
          <cell r="A647" t="str">
            <v>96801-002620A000</v>
          </cell>
          <cell r="B647" t="str">
            <v>FG,WPUBUK-Ultra_NA,(UK-Ultra) LOVN ME</v>
          </cell>
        </row>
        <row r="648">
          <cell r="A648" t="str">
            <v>96801-002620A000</v>
          </cell>
          <cell r="B648" t="str">
            <v>FG,WPUBUK-Ultra_NA,(UK-Ultra) LOVN ME</v>
          </cell>
        </row>
        <row r="649">
          <cell r="A649" t="str">
            <v>96801-002630A000</v>
          </cell>
          <cell r="B649" t="str">
            <v>FG,WPUBU7-Enterprise_NA,(U7</v>
          </cell>
        </row>
        <row r="650">
          <cell r="A650" t="str">
            <v>96801-002630A000</v>
          </cell>
          <cell r="B650" t="str">
            <v>FG,WPUBU7-Enterprise_NA,(U7</v>
          </cell>
        </row>
        <row r="651">
          <cell r="A651" t="str">
            <v>96801-002640A000</v>
          </cell>
          <cell r="B651" t="str">
            <v>FG,WPUBU7-Pro_NA,Packing ASSY FCC (U7</v>
          </cell>
        </row>
        <row r="652">
          <cell r="A652" t="str">
            <v>96801-002640A000</v>
          </cell>
          <cell r="B652" t="str">
            <v>FG,WPUBU7-Pro_NA,Packing ASSY FCC (U7</v>
          </cell>
        </row>
        <row r="653">
          <cell r="A653" t="str">
            <v>96801-002650A000</v>
          </cell>
          <cell r="B653" t="str">
            <v>FG,WPUBWave-AP_NA,(Wave-AP-US) Only with</v>
          </cell>
        </row>
        <row r="654">
          <cell r="A654" t="str">
            <v>96801-002650A000</v>
          </cell>
          <cell r="B654" t="str">
            <v>FG,WPUBWave-AP_NA,(Wave-AP-US) Only with</v>
          </cell>
        </row>
        <row r="655">
          <cell r="A655" t="str">
            <v>96801-002660A000</v>
          </cell>
          <cell r="B655" t="str">
            <v>FG,WPUBWave-AP-Micro_NA,Only with ASSY</v>
          </cell>
        </row>
        <row r="656">
          <cell r="A656" t="str">
            <v>96801-002660A000</v>
          </cell>
          <cell r="B656" t="str">
            <v>FG,WPUBWave-AP-Micro_NA,Only with ASSY</v>
          </cell>
        </row>
        <row r="657">
          <cell r="A657" t="str">
            <v>96801-002730A000</v>
          </cell>
          <cell r="B657" t="str">
            <v>FG,Acadia_NA,Packing ASSY International</v>
          </cell>
        </row>
        <row r="658">
          <cell r="A658" t="str">
            <v>96801-002730A000</v>
          </cell>
          <cell r="B658" t="str">
            <v>FG,Acadia_NA,Packing ASSY International</v>
          </cell>
        </row>
        <row r="659">
          <cell r="A659" t="str">
            <v>96801-002740A000</v>
          </cell>
          <cell r="B659" t="str">
            <v>FG,WPX8324-BT_NA,Packing ASSY,LOVN</v>
          </cell>
        </row>
        <row r="660">
          <cell r="A660" t="str">
            <v>96801-002740A000</v>
          </cell>
          <cell r="B660" t="str">
            <v>FG,WPX8324-BT_NA,Packing ASSY,LOVN</v>
          </cell>
        </row>
        <row r="661">
          <cell r="A661" t="str">
            <v>96801-002760A000</v>
          </cell>
          <cell r="B661" t="str">
            <v>FG,WPX8324-BT_NA,Packing ASSY,LOVN</v>
          </cell>
        </row>
        <row r="662">
          <cell r="A662" t="str">
            <v>96801-002760A000</v>
          </cell>
          <cell r="B662" t="str">
            <v>FG,WPX8324-BT_NA,Packing ASSY,LOVN</v>
          </cell>
        </row>
        <row r="663">
          <cell r="A663" t="str">
            <v>96801-002770A000</v>
          </cell>
          <cell r="B663" t="str">
            <v>FG,WPUBU7-Pro_NA,Packing ASSY (U7-Pro)</v>
          </cell>
        </row>
        <row r="664">
          <cell r="A664" t="str">
            <v>96801-002770A000</v>
          </cell>
          <cell r="B664" t="str">
            <v>FG,WPUBU7-Pro_NA,Packing ASSY (U7-Pro)</v>
          </cell>
        </row>
        <row r="665">
          <cell r="A665" t="str">
            <v>96801-002780A000</v>
          </cell>
          <cell r="B665" t="str">
            <v>FG,WPUBU7-Pro_NA,Packing ASSY (U7-Pro)</v>
          </cell>
        </row>
        <row r="666">
          <cell r="A666" t="str">
            <v>96801-002780A000</v>
          </cell>
          <cell r="B666" t="str">
            <v>FG,WPUBU7-Pro_NA,Packing ASSY (U7-Pro)</v>
          </cell>
        </row>
        <row r="667">
          <cell r="A667" t="str">
            <v>96801-002790A000</v>
          </cell>
          <cell r="B667" t="str">
            <v>FG,WPX8324-BT_NA,Packing ASSY,LOVN</v>
          </cell>
        </row>
        <row r="668">
          <cell r="A668" t="str">
            <v>96801-002790A000</v>
          </cell>
          <cell r="B668" t="str">
            <v>FG,WPX8324-BT_NA,Packing ASSY,LOVN</v>
          </cell>
        </row>
        <row r="669">
          <cell r="A669" t="str">
            <v>96801-002800A000</v>
          </cell>
          <cell r="B669" t="str">
            <v>FG,WPUBUK-Ultra_NA,Packing ASSY US (UK</v>
          </cell>
        </row>
        <row r="670">
          <cell r="A670" t="str">
            <v>96801-002800A000</v>
          </cell>
          <cell r="B670" t="str">
            <v>FG,WPUBUK-Ultra_NA,Packing ASSY US (UK</v>
          </cell>
        </row>
        <row r="671">
          <cell r="A671" t="str">
            <v>96801-002810A000</v>
          </cell>
          <cell r="B671" t="str">
            <v>FG,WPUBUK-Ultra_NA,Packing ASSY WW (UK</v>
          </cell>
        </row>
        <row r="672">
          <cell r="A672" t="str">
            <v>96801-002810A000</v>
          </cell>
          <cell r="B672" t="str">
            <v>FG,WPUBUK-Ultra_NA,Packing ASSY WW (UK</v>
          </cell>
        </row>
        <row r="673">
          <cell r="A673" t="str">
            <v>96801-002820A000</v>
          </cell>
          <cell r="B673" t="str">
            <v>FG,WPUBUK-Ultra_NA,Packing ASSY US (UK</v>
          </cell>
        </row>
        <row r="674">
          <cell r="A674" t="str">
            <v>96801-002820A000</v>
          </cell>
          <cell r="B674" t="str">
            <v>FG,WPUBUK-Ultra_NA,Packing ASSY US (UK</v>
          </cell>
        </row>
        <row r="675">
          <cell r="A675" t="str">
            <v>96801-002830A000</v>
          </cell>
          <cell r="B675" t="str">
            <v>FG,WPUBUK-Ultra_NA,Packing ASSY WW (UK</v>
          </cell>
        </row>
        <row r="676">
          <cell r="A676" t="str">
            <v>96801-002830A000</v>
          </cell>
          <cell r="B676" t="str">
            <v>FG,WPUBUK-Ultra_NA,Packing ASSY WW (UK</v>
          </cell>
        </row>
        <row r="677">
          <cell r="A677" t="str">
            <v>96801-002840A000</v>
          </cell>
          <cell r="B677" t="str">
            <v>FG,WPUBWave-AP-Micro_NA,Packing ASSY FCC</v>
          </cell>
        </row>
        <row r="678">
          <cell r="A678" t="str">
            <v>96801-002840A000</v>
          </cell>
          <cell r="B678" t="str">
            <v>FG,WPUBWave-AP-Micro_NA,Packing ASSY FCC</v>
          </cell>
        </row>
        <row r="679">
          <cell r="A679" t="str">
            <v>96801-002850A000</v>
          </cell>
          <cell r="B679" t="str">
            <v>FG,WPUBWave-AP-Micro_NA,Packing ASSY</v>
          </cell>
        </row>
        <row r="680">
          <cell r="A680" t="str">
            <v>96801-002860A000</v>
          </cell>
          <cell r="B680" t="str">
            <v>FG,WPUBWave-AP-Micro_NA,Packing ASSY</v>
          </cell>
        </row>
        <row r="681">
          <cell r="A681" t="str">
            <v>96801-002870A000</v>
          </cell>
          <cell r="B681" t="str">
            <v>FG,WPUBU6+_NA,(U6+) Improve POE ESD</v>
          </cell>
        </row>
        <row r="682">
          <cell r="A682" t="str">
            <v>96801-002870A000</v>
          </cell>
          <cell r="B682" t="str">
            <v>FG,WPUBU6+_NA,(U6+) Improve POE ESD</v>
          </cell>
        </row>
        <row r="683">
          <cell r="A683" t="str">
            <v>96801-002880A000</v>
          </cell>
          <cell r="B683" t="str">
            <v>FG,WPUBU6+_NA,(U6+-US) Improve POE ESD</v>
          </cell>
        </row>
        <row r="684">
          <cell r="A684" t="str">
            <v>96801-002880A000</v>
          </cell>
          <cell r="B684" t="str">
            <v>FG,WPUBU6+_NA,(U6+-US) Improve POE ESD</v>
          </cell>
        </row>
        <row r="685">
          <cell r="A685" t="str">
            <v>96801-002890A000</v>
          </cell>
          <cell r="B685" t="str">
            <v>FG,WPX9926-AT_NA,Packing ASSY,LOVN</v>
          </cell>
        </row>
        <row r="686">
          <cell r="A686" t="str">
            <v>96801-002890A000</v>
          </cell>
          <cell r="B686" t="str">
            <v>FG,WPX9926-AT_NA,Packing ASSY,LOVN</v>
          </cell>
        </row>
        <row r="687">
          <cell r="A687" t="str">
            <v>96801-002900A000</v>
          </cell>
          <cell r="B687" t="str">
            <v>FG,WPUBUK-Ultra_NA,Packing ASSY (UK</v>
          </cell>
        </row>
        <row r="688">
          <cell r="A688" t="str">
            <v>96801-002900A000</v>
          </cell>
          <cell r="B688" t="str">
            <v>FG,WPUBUK-Ultra_NA,Packing ASSY (UK</v>
          </cell>
        </row>
        <row r="689">
          <cell r="A689" t="str">
            <v>96801-002910A000</v>
          </cell>
          <cell r="B689" t="str">
            <v>FG,WPUBUK-Ultra_NA,Packing ASSY (UK</v>
          </cell>
        </row>
        <row r="690">
          <cell r="A690" t="str">
            <v>96801-002910A000</v>
          </cell>
          <cell r="B690" t="str">
            <v>FG,WPUBUK-Ultra_NA,Packing ASSY (UK</v>
          </cell>
        </row>
        <row r="691">
          <cell r="A691" t="str">
            <v>96801-002930A000</v>
          </cell>
          <cell r="B691" t="str">
            <v>FG,WPUBU7-Pro_NA,Packing ASSY FCC (U7</v>
          </cell>
        </row>
        <row r="692">
          <cell r="A692" t="str">
            <v>96801-002930A000</v>
          </cell>
          <cell r="B692" t="str">
            <v>FG,WPUBU7-Pro_NA,Packing ASSY FCC (U7</v>
          </cell>
        </row>
        <row r="693">
          <cell r="A693" t="str">
            <v>96801-002940A000</v>
          </cell>
          <cell r="B693" t="str">
            <v>FG,WPUBU7-Pro_NA,Packing ASSY US (U7</v>
          </cell>
        </row>
        <row r="694">
          <cell r="A694" t="str">
            <v>96801-002940A000</v>
          </cell>
          <cell r="B694" t="str">
            <v>FG,WPUBU7-Pro_NA,Packing ASSY US (U7</v>
          </cell>
        </row>
        <row r="695">
          <cell r="A695" t="str">
            <v>96801-002950A000</v>
          </cell>
          <cell r="B695" t="str">
            <v>FG,WPX8988v1-PW_NA,Packing ASSY USA</v>
          </cell>
        </row>
        <row r="696">
          <cell r="A696" t="str">
            <v>96801-002950A000</v>
          </cell>
          <cell r="B696" t="str">
            <v>FG,WPX8988v1-PW_NA,Packing ASSY USA</v>
          </cell>
        </row>
        <row r="697">
          <cell r="A697" t="str">
            <v>96801-002960A000</v>
          </cell>
          <cell r="B697" t="str">
            <v>FG,WPX9926-PW_NA,Packing ASSY USA,RoHS2</v>
          </cell>
        </row>
        <row r="698">
          <cell r="A698" t="str">
            <v>96801-002960A000</v>
          </cell>
          <cell r="B698" t="str">
            <v>FG,WPX9926-PW_NA,Packing ASSY USA,RoHS2</v>
          </cell>
        </row>
        <row r="699">
          <cell r="A699" t="str">
            <v>96801-002970A000</v>
          </cell>
          <cell r="B699" t="str">
            <v>FG,WPX8324-PW_NA,Packing ASSY USA,RoHS2</v>
          </cell>
        </row>
        <row r="700">
          <cell r="A700" t="str">
            <v>96801-002970A000</v>
          </cell>
          <cell r="B700" t="str">
            <v>FG,WPX8324-PW_NA,Packing ASSY USA,RoHS2</v>
          </cell>
        </row>
        <row r="701">
          <cell r="A701" t="str">
            <v>96801-002980A000</v>
          </cell>
          <cell r="B701" t="str">
            <v>FG,WPXE8326-PW_NA,Packing ASSY USA,RoHS2</v>
          </cell>
        </row>
        <row r="702">
          <cell r="A702" t="str">
            <v>96801-002980A000</v>
          </cell>
          <cell r="B702" t="str">
            <v>FG,WPXE8326-PW_NA,Packing ASSY USA,RoHS2</v>
          </cell>
        </row>
        <row r="703">
          <cell r="A703" t="str">
            <v>96801-002990A000</v>
          </cell>
          <cell r="B703" t="str">
            <v>FG,WPUBUACC-Ultra-Panel_NA,Packing</v>
          </cell>
        </row>
        <row r="704">
          <cell r="A704" t="str">
            <v>96801-002990A000</v>
          </cell>
          <cell r="B704" t="str">
            <v>FG,WPUBUACC-Ultra-Panel_NA,Packing</v>
          </cell>
        </row>
        <row r="705">
          <cell r="A705" t="str">
            <v>96801-003000A000</v>
          </cell>
          <cell r="B705" t="str">
            <v>FG,CS-WPX8326v7_NA,Packing ASSY China</v>
          </cell>
        </row>
        <row r="706">
          <cell r="A706" t="str">
            <v>96801-003000A000</v>
          </cell>
          <cell r="B706" t="str">
            <v>FG,CS-WPX8326v7_NA,Packing ASSY China</v>
          </cell>
        </row>
        <row r="707">
          <cell r="A707" t="str">
            <v>96801-003010A000</v>
          </cell>
          <cell r="B707" t="str">
            <v>FG,WP8333v6-CS_NA,Packing ASSY China</v>
          </cell>
        </row>
        <row r="708">
          <cell r="A708" t="str">
            <v>96801-003010A000</v>
          </cell>
          <cell r="B708" t="str">
            <v>FG,WP8333v6-CS_NA,Packing ASSY China</v>
          </cell>
        </row>
        <row r="709">
          <cell r="A709" t="str">
            <v>96801-003020A000</v>
          </cell>
          <cell r="B709" t="str">
            <v>FG,WP8333v7-CS_NA,Packing ASSY China</v>
          </cell>
        </row>
        <row r="710">
          <cell r="A710" t="str">
            <v>96801-003020A000</v>
          </cell>
          <cell r="B710" t="str">
            <v>FG,WP8333v7-CS_NA,Packing ASSY China</v>
          </cell>
        </row>
        <row r="711">
          <cell r="A711" t="str">
            <v>96801-003030A000</v>
          </cell>
          <cell r="B711" t="str">
            <v>FG,CS-WPX8946_NA,Packing ASSY China</v>
          </cell>
        </row>
        <row r="712">
          <cell r="A712" t="str">
            <v>96801-003030A000</v>
          </cell>
          <cell r="B712" t="str">
            <v>FG,CS-WPX8946_NA,Packing ASSY China</v>
          </cell>
        </row>
        <row r="713">
          <cell r="A713" t="str">
            <v>96801-003050A000</v>
          </cell>
          <cell r="B713" t="str">
            <v>FG,WPUBU6+_NA,Packing ASSY FCC (U6+-5) 5</v>
          </cell>
        </row>
        <row r="714">
          <cell r="A714" t="str">
            <v>96801-003060A000</v>
          </cell>
          <cell r="B714" t="str">
            <v>FG,WPUBU6+_NA,Packing ASSY US (U6+-5-US)</v>
          </cell>
        </row>
        <row r="715">
          <cell r="A715" t="str">
            <v>96801-003060A000</v>
          </cell>
          <cell r="B715" t="str">
            <v>FG,WPUBU6+_NA,Packing ASSY US (U6+-5-US)</v>
          </cell>
        </row>
        <row r="716">
          <cell r="A716" t="str">
            <v>96801-003070A000</v>
          </cell>
          <cell r="B716" t="str">
            <v>FG,WPUBU6+_NA,Packing ASSY FCC (U6+-5) 5</v>
          </cell>
        </row>
        <row r="717">
          <cell r="A717" t="str">
            <v>96801-003080A000</v>
          </cell>
          <cell r="B717" t="str">
            <v>FG,WPUBU6+_NA,Packing ASSY US (U6+-5-US)</v>
          </cell>
        </row>
        <row r="718">
          <cell r="A718" t="str">
            <v>96801-003090A000</v>
          </cell>
          <cell r="B718" t="str">
            <v>FG,WPUBUK-Pro_NA,Packing ASSY (UK-Pro)</v>
          </cell>
        </row>
        <row r="719">
          <cell r="A719" t="str">
            <v>96801-003090A000</v>
          </cell>
          <cell r="B719" t="str">
            <v>FG,WPUBUK-Pro_NA,Packing ASSY (UK-Pro)</v>
          </cell>
        </row>
        <row r="720">
          <cell r="A720" t="str">
            <v>96801-003100A000</v>
          </cell>
          <cell r="B720" t="str">
            <v>FG,WPUBU6-Mesh-Pro_NA,Packing ASSY (U6</v>
          </cell>
        </row>
        <row r="721">
          <cell r="A721" t="str">
            <v>96801-003100A000</v>
          </cell>
          <cell r="B721" t="str">
            <v>FG,WPUBU6-Mesh-Pro_NA,Packing ASSY (U6</v>
          </cell>
        </row>
        <row r="722">
          <cell r="A722" t="str">
            <v>96801-003120A000</v>
          </cell>
          <cell r="B722" t="str">
            <v>FG,WP9310D-AB_NA,Packing ASSY</v>
          </cell>
        </row>
        <row r="723">
          <cell r="A723" t="str">
            <v>96801-003120A000</v>
          </cell>
          <cell r="B723" t="str">
            <v>FG,WP9310D-AB_NA,Packing ASSY</v>
          </cell>
        </row>
        <row r="724">
          <cell r="A724" t="str">
            <v>96801-003130A000</v>
          </cell>
          <cell r="B724" t="str">
            <v>FG,WP8722-AB_NA,Packing ASSY (VAP7516A )</v>
          </cell>
        </row>
        <row r="725">
          <cell r="A725" t="str">
            <v>96801-003130A000</v>
          </cell>
          <cell r="B725" t="str">
            <v>FG,WP8722-AB_NA,Packing ASSY (VAP7516A )</v>
          </cell>
        </row>
        <row r="726">
          <cell r="A726" t="str">
            <v>96801-003140A000</v>
          </cell>
          <cell r="B726" t="str">
            <v>G,WP8722-AB_NA,Packing ASSY</v>
          </cell>
        </row>
        <row r="727">
          <cell r="A727" t="str">
            <v>96801-003150A000</v>
          </cell>
          <cell r="B727" t="str">
            <v>FG,WPUBU7-Pro-Max_NA,Packing (U7-Pro</v>
          </cell>
        </row>
        <row r="728">
          <cell r="A728" t="str">
            <v>96801-003150A000</v>
          </cell>
          <cell r="B728" t="str">
            <v>FG,WPUBU7-Pro-Max_NA,Packing (U7-Pro</v>
          </cell>
        </row>
        <row r="729">
          <cell r="A729" t="str">
            <v>96801-003160A000</v>
          </cell>
          <cell r="B729" t="str">
            <v>FG,WPUBU6-Mesh-Pro_NA,Packing US (U6</v>
          </cell>
        </row>
        <row r="730">
          <cell r="A730" t="str">
            <v>96801-003160A000</v>
          </cell>
          <cell r="B730" t="str">
            <v>FG,WPUBU6-Mesh-Pro_NA,Packing US (U6</v>
          </cell>
        </row>
        <row r="731">
          <cell r="A731" t="str">
            <v>96801-003170A000</v>
          </cell>
          <cell r="B731" t="str">
            <v>FG,WPUBU6-Mesh-Pro_NA,Packing EU (U6</v>
          </cell>
        </row>
        <row r="732">
          <cell r="A732" t="str">
            <v>96801-003170A000</v>
          </cell>
          <cell r="B732" t="str">
            <v>FG,WPUBU6-Mesh-Pro_NA,Packing EU (U6</v>
          </cell>
        </row>
        <row r="733">
          <cell r="A733" t="str">
            <v>96801-003180A000</v>
          </cell>
          <cell r="B733" t="str">
            <v>FG,ST-AP6-Outdoor_NA,Packing ASSY,LOVN</v>
          </cell>
        </row>
        <row r="734">
          <cell r="A734" t="str">
            <v>96801-003180A000</v>
          </cell>
          <cell r="B734" t="str">
            <v>FG,ST-AP6-Outdoor_NA,Packing ASSY,LOVN</v>
          </cell>
        </row>
        <row r="735">
          <cell r="A735" t="str">
            <v>96801-003190A000</v>
          </cell>
          <cell r="B735" t="str">
            <v>FG,CS-WPX8326v7_NA,Packing ASSY China</v>
          </cell>
        </row>
        <row r="736">
          <cell r="A736" t="str">
            <v>96801-003190A000</v>
          </cell>
          <cell r="B736" t="str">
            <v>FG,CS-WPX8326v7_NA,Packing ASSY China</v>
          </cell>
        </row>
        <row r="737">
          <cell r="A737" t="str">
            <v>96801-003210A000</v>
          </cell>
          <cell r="B737" t="str">
            <v>FG,WPUBUK-Pro_NA,Packing US (U7-Outdoor)</v>
          </cell>
        </row>
        <row r="738">
          <cell r="A738" t="str">
            <v>96801-003210A000</v>
          </cell>
          <cell r="B738" t="str">
            <v>FG,WPUBUK-Pro_NA,Packing US (U7-Outdoor)</v>
          </cell>
        </row>
        <row r="739">
          <cell r="A739" t="str">
            <v>96801-003220A000</v>
          </cell>
          <cell r="B739" t="str">
            <v>FG,WPUBUK-Pro_NA,Packing FCC (WW) (U7</v>
          </cell>
        </row>
        <row r="740">
          <cell r="A740" t="str">
            <v>96801-003220A000</v>
          </cell>
          <cell r="B740" t="str">
            <v>FG,WPUBUK-Pro_NA,Packing FCC (WW) (U7</v>
          </cell>
        </row>
        <row r="741">
          <cell r="A741" t="str">
            <v>96801-003230A000</v>
          </cell>
          <cell r="B741" t="str">
            <v>FG,WPUBU7-Pro-Max_NA,Packing ASSY FCC</v>
          </cell>
        </row>
        <row r="742">
          <cell r="A742" t="str">
            <v>96801-003230A000</v>
          </cell>
          <cell r="B742" t="str">
            <v>FG,WPUBU7-Pro-Max_NA,Packing ASSY FCC</v>
          </cell>
        </row>
        <row r="743">
          <cell r="A743" t="str">
            <v>96801-003240A000</v>
          </cell>
          <cell r="B743" t="str">
            <v>FG,WPUBU7-Pro-Max_NA,Packing ASSY US (U7</v>
          </cell>
        </row>
        <row r="744">
          <cell r="A744" t="str">
            <v>96801-003240A000</v>
          </cell>
          <cell r="B744" t="str">
            <v>FG,WPUBU7-Pro-Max_NA,Packing ASSY US (U7</v>
          </cell>
        </row>
        <row r="745">
          <cell r="A745" t="str">
            <v>96801-003250A000</v>
          </cell>
          <cell r="B745" t="str">
            <v>FG,WPUBUX_NA,Packing (UX) UK,600-05849</v>
          </cell>
        </row>
        <row r="746">
          <cell r="A746" t="str">
            <v>96801-003260A000</v>
          </cell>
          <cell r="B746" t="str">
            <v>FG,WPUBU6-Mesh-Pro_NA,Packing ASSY US</v>
          </cell>
        </row>
        <row r="747">
          <cell r="A747" t="str">
            <v>96801-003260A000</v>
          </cell>
          <cell r="B747" t="str">
            <v>FG,WPUBU6-Mesh-Pro_NA,Packing ASSY US</v>
          </cell>
        </row>
        <row r="748">
          <cell r="A748" t="str">
            <v>96801-003270A000</v>
          </cell>
          <cell r="B748" t="str">
            <v>FG,WPUBU6-Mesh-Pro_NA,Packing ASSY EU</v>
          </cell>
        </row>
        <row r="749">
          <cell r="A749" t="str">
            <v>96801-003270A000</v>
          </cell>
          <cell r="B749" t="str">
            <v>FG,WPUBU6-Mesh-Pro_NA,Packing ASSY EU</v>
          </cell>
        </row>
        <row r="750">
          <cell r="A750" t="str">
            <v>96801-003290A000</v>
          </cell>
          <cell r="B750" t="str">
            <v>FG,WPUBUDB_NA,Packing ASSY US UDB,RoHS2</v>
          </cell>
        </row>
        <row r="751">
          <cell r="A751" t="str">
            <v>96801-003290A000</v>
          </cell>
          <cell r="B751" t="str">
            <v>FG,WPUBUDB_NA,Packing ASSY US UDB,RoHS2</v>
          </cell>
        </row>
        <row r="752">
          <cell r="A752" t="str">
            <v>96801-003300A000</v>
          </cell>
          <cell r="B752" t="str">
            <v>FG,WPUBUDB_NA,Packing ASSY FCC UDB,RoHS2</v>
          </cell>
        </row>
        <row r="753">
          <cell r="A753" t="str">
            <v>96801-003300A000</v>
          </cell>
          <cell r="B753" t="str">
            <v>FG,WPUBUDB_NA,Packing ASSY FCC UDB,RoHS2</v>
          </cell>
        </row>
        <row r="754">
          <cell r="A754" t="str">
            <v>96801-003310A000</v>
          </cell>
          <cell r="B754" t="str">
            <v>FG,WPUBUK-Ultra_NA,Packing ASSY,(UK</v>
          </cell>
        </row>
        <row r="755">
          <cell r="A755" t="str">
            <v>96801-003310A000</v>
          </cell>
          <cell r="B755" t="str">
            <v>FG,WPUBUK-Ultra_NA,Packing ASSY,(UK</v>
          </cell>
        </row>
        <row r="756">
          <cell r="A756" t="str">
            <v>96801-003320A000</v>
          </cell>
          <cell r="B756" t="str">
            <v>FG,WPUBUK-Ultra_NA,Packing ASSY,(UK</v>
          </cell>
        </row>
        <row r="757">
          <cell r="A757" t="str">
            <v>96801-003330A000</v>
          </cell>
          <cell r="B757" t="str">
            <v>FG,WPUBUK-Ultra_NA,Packing ASSY,(UK</v>
          </cell>
        </row>
        <row r="758">
          <cell r="A758" t="str">
            <v>96801-003340A000</v>
          </cell>
          <cell r="B758" t="str">
            <v>FG,WPUBUK-Ultra_NA,Packing ASSY,(UK</v>
          </cell>
        </row>
        <row r="759">
          <cell r="A759" t="str">
            <v>96801-003350A000</v>
          </cell>
          <cell r="B759" t="str">
            <v>FG,WPUBUK-Pro_NA,US Packing ASSY (U7</v>
          </cell>
        </row>
        <row r="760">
          <cell r="A760" t="str">
            <v>96801-003350A000</v>
          </cell>
          <cell r="B760" t="str">
            <v>FG,WPUBUK-Pro_NA,US Packing ASSY (U7</v>
          </cell>
        </row>
        <row r="761">
          <cell r="A761" t="str">
            <v>96801-003360A000</v>
          </cell>
          <cell r="B761" t="str">
            <v>FG,WPUBUK-Pro_NA,FCC Packing ASSY (U7</v>
          </cell>
        </row>
        <row r="762">
          <cell r="A762" t="str">
            <v>96801-003360A000</v>
          </cell>
          <cell r="B762" t="str">
            <v>FG,WPUBUK-Pro_NA,FCC Packing ASSY (U7</v>
          </cell>
        </row>
        <row r="763">
          <cell r="A763" t="str">
            <v>96801-003370A000</v>
          </cell>
          <cell r="B763" t="str">
            <v>FG,WPUBU7-Pro_NA,Packing ASSY,for New MB</v>
          </cell>
        </row>
        <row r="764">
          <cell r="A764" t="str">
            <v>96801-003370A000</v>
          </cell>
          <cell r="B764" t="str">
            <v>FG,WPUBU7-Pro_NA,Packing ASSY,for New MB</v>
          </cell>
        </row>
        <row r="765">
          <cell r="A765" t="str">
            <v>96801-003390A000</v>
          </cell>
          <cell r="B765" t="str">
            <v>FG,WPUBUDB_NA,Packing ASSY US UDB,FG</v>
          </cell>
        </row>
        <row r="766">
          <cell r="A766" t="str">
            <v>96801-003390A000</v>
          </cell>
          <cell r="B766" t="str">
            <v>FG,WPUBUDB_NA,Packing ASSY US UDB,FG</v>
          </cell>
        </row>
        <row r="767">
          <cell r="A767" t="str">
            <v>96801-003400A000</v>
          </cell>
          <cell r="B767" t="str">
            <v>FG,WPUBU7-Pro_NA,Packing ASSY FCC (U7</v>
          </cell>
        </row>
        <row r="768">
          <cell r="A768" t="str">
            <v>96801-003400A000</v>
          </cell>
          <cell r="B768" t="str">
            <v>FG,WPUBU7-Pro_NA,Packing ASSY FCC (U7</v>
          </cell>
        </row>
        <row r="769">
          <cell r="A769" t="str">
            <v>96801-003410A000</v>
          </cell>
          <cell r="B769" t="str">
            <v>FG,WPUBU7-Pro_NA,Packing ASSY US (U7</v>
          </cell>
        </row>
        <row r="770">
          <cell r="A770" t="str">
            <v>96801-003410A000</v>
          </cell>
          <cell r="B770" t="str">
            <v>FG,WPUBU7-Pro_NA,Packing ASSY US (U7</v>
          </cell>
        </row>
        <row r="771">
          <cell r="A771" t="str">
            <v>96801-003420A000</v>
          </cell>
          <cell r="B771" t="str">
            <v>FG,WPUBLocoM5_NA,600-00708 UBNT 600</v>
          </cell>
        </row>
        <row r="772">
          <cell r="A772" t="str">
            <v>96801-003440A000</v>
          </cell>
          <cell r="B772" t="str">
            <v>FG,WPUBUMA-D_SLA,AC ATMESH FCC SKU UMA-D</v>
          </cell>
        </row>
        <row r="773">
          <cell r="A773" t="str">
            <v>96801-003440A000</v>
          </cell>
          <cell r="B773" t="str">
            <v>FG,WPUBUMA-D_SLA,AC ATMESH FCC SKU UMA-D</v>
          </cell>
        </row>
        <row r="774">
          <cell r="A774" t="str">
            <v>96801-003450A000</v>
          </cell>
          <cell r="B774" t="str">
            <v>FG,WPUBU6-Mesh-Pro_NA,Packing ASSY WW</v>
          </cell>
        </row>
        <row r="775">
          <cell r="A775" t="str">
            <v>96801-003450A000</v>
          </cell>
          <cell r="B775" t="str">
            <v>FG,WPUBU6-Mesh-Pro_NA,Packing ASSY WW</v>
          </cell>
        </row>
        <row r="776">
          <cell r="A776" t="str">
            <v>96801-003460A000</v>
          </cell>
          <cell r="B776" t="str">
            <v>FG,WPUBUDB_NA,Packing ASSY US UDB,FG</v>
          </cell>
        </row>
        <row r="777">
          <cell r="A777" t="str">
            <v>96801-003460A000</v>
          </cell>
          <cell r="B777" t="str">
            <v>FG,WPUBUDB_NA,Packing ASSY US UDB,FG</v>
          </cell>
        </row>
        <row r="778">
          <cell r="A778" t="str">
            <v>96801-003470A000</v>
          </cell>
          <cell r="B778" t="str">
            <v>FG,WPUBUDB_NA,Packing ASSY US UDB,FG</v>
          </cell>
        </row>
        <row r="779">
          <cell r="A779" t="str">
            <v>96801-003470A000</v>
          </cell>
          <cell r="B779" t="str">
            <v>FG,WPUBUDB_NA,Packing ASSY US UDB,FG</v>
          </cell>
        </row>
        <row r="780">
          <cell r="A780" t="str">
            <v>96801-003480A000</v>
          </cell>
          <cell r="B780" t="str">
            <v>FG,WPUBUDB_NA,Packing ASSY EU UDB,FG</v>
          </cell>
        </row>
        <row r="781">
          <cell r="A781" t="str">
            <v>96801-003480A000</v>
          </cell>
          <cell r="B781" t="str">
            <v>FG,WPUBUDB_NA,Packing ASSY EU UDB,FG</v>
          </cell>
        </row>
        <row r="782">
          <cell r="A782" t="str">
            <v>96801-003490A000</v>
          </cell>
          <cell r="B782" t="str">
            <v>FG,WPUBU6-Mesh-Pro_NA,Packing ASSY BR</v>
          </cell>
        </row>
        <row r="783">
          <cell r="A783" t="str">
            <v>96801-003500A000</v>
          </cell>
          <cell r="B783" t="str">
            <v>FG,WPUBU6-Mesh-Pro_NA,Packing ASSY AU</v>
          </cell>
        </row>
        <row r="784">
          <cell r="A784" t="str">
            <v>96801-003500A000</v>
          </cell>
          <cell r="B784" t="str">
            <v>FG,WPUBU6-Mesh-Pro_NA,Packing ASSY AU</v>
          </cell>
        </row>
        <row r="785">
          <cell r="A785" t="str">
            <v>96801-003510A000</v>
          </cell>
          <cell r="B785" t="str">
            <v>FG,WPUBU6-Mesh-Pro_NA,Packing ASSY AR</v>
          </cell>
        </row>
        <row r="786">
          <cell r="A786" t="str">
            <v>96801-003520A000</v>
          </cell>
          <cell r="B786" t="str">
            <v>FG,WPUBU6-Mesh-Pro_NA,Packing ASSY UK</v>
          </cell>
        </row>
        <row r="787">
          <cell r="A787" t="str">
            <v>96801-003540A000</v>
          </cell>
          <cell r="B787" t="str">
            <v>FG,WPUBLocoM5_NA,802.11n+outdoor,FG</v>
          </cell>
        </row>
        <row r="788">
          <cell r="A788" t="str">
            <v>96801-003540A000</v>
          </cell>
          <cell r="B788" t="str">
            <v>FG,WPUBLocoM5_NA,802.11n+outdoor,FG</v>
          </cell>
        </row>
        <row r="789">
          <cell r="A789" t="str">
            <v>96801-003550A000</v>
          </cell>
          <cell r="B789" t="str">
            <v>FG,WPUBUAP-AC-IW_NA,802.11ac+indoor,FG</v>
          </cell>
        </row>
        <row r="790">
          <cell r="A790" t="str">
            <v>96801-003560A000</v>
          </cell>
          <cell r="B790" t="str">
            <v>FG,WPUBUK-Pro_NA,new shipment Packing</v>
          </cell>
        </row>
        <row r="791">
          <cell r="A791" t="str">
            <v>96801-003560A000</v>
          </cell>
          <cell r="B791" t="str">
            <v>FG,WPUBUK-Pro_NA,new shipment Packing</v>
          </cell>
        </row>
        <row r="792">
          <cell r="A792" t="str">
            <v>96801-003760A000</v>
          </cell>
          <cell r="B792" t="str">
            <v>FG,WP901A-ISOSTATION 5AC_NA,UBNT ?IS</v>
          </cell>
        </row>
        <row r="793">
          <cell r="A793" t="str">
            <v>96801-003770A000</v>
          </cell>
          <cell r="B793" t="str">
            <v>FG,WP901A-ISOSTATION 5AC_NA,UBNT ?IS</v>
          </cell>
        </row>
        <row r="794">
          <cell r="A794" t="str">
            <v>96801-003780A000</v>
          </cell>
          <cell r="B794" t="str">
            <v>FG,WP901A-ISOSTATION 5AC_NA,5AC UBNT ?IS</v>
          </cell>
        </row>
        <row r="795">
          <cell r="A795" t="str">
            <v>96801-007710A000</v>
          </cell>
          <cell r="B795" t="str">
            <v>FG,WPUBUAP-AC-IW_NA,802.11ac+indoor,FG</v>
          </cell>
        </row>
        <row r="796">
          <cell r="A796" t="str">
            <v>96801-007720A000</v>
          </cell>
          <cell r="B796" t="str">
            <v>FG,Acadia_NA,Wi-Fi7 2nd source verify</v>
          </cell>
        </row>
        <row r="797">
          <cell r="A797" t="str">
            <v>96801-007730A000</v>
          </cell>
          <cell r="B797" t="str">
            <v>FG,WPUBLocoM5_NA,UBNT FCC Packing UBNT</v>
          </cell>
        </row>
        <row r="798">
          <cell r="A798" t="str">
            <v>96801-007740A000</v>
          </cell>
          <cell r="B798" t="str">
            <v>FG,WPUBU6-Mesh-Pro_NA,Packing ASSY US</v>
          </cell>
        </row>
        <row r="799">
          <cell r="A799" t="str">
            <v>96801-007760A000</v>
          </cell>
          <cell r="B799" t="str">
            <v>FG,WPUBU6-Mesh-Pro_NA,Packing ASSY WW</v>
          </cell>
        </row>
        <row r="800">
          <cell r="A800" t="str">
            <v>96801-007770A000</v>
          </cell>
          <cell r="B800" t="str">
            <v>FG,WPUBU6-Mesh-Pro_NA,Packing ASSY BR</v>
          </cell>
        </row>
        <row r="801">
          <cell r="A801" t="str">
            <v>96801-007780A000</v>
          </cell>
          <cell r="B801" t="str">
            <v>FG,WPUBU6-Mesh-Pro_NA,Packing ASSY AU</v>
          </cell>
        </row>
        <row r="802">
          <cell r="A802" t="str">
            <v>96801-007790A000</v>
          </cell>
          <cell r="B802" t="str">
            <v>FG,WPUBU6-Mesh-Pro_NA,Packing ASSY AR</v>
          </cell>
        </row>
        <row r="803">
          <cell r="A803" t="str">
            <v>96801-007800A000</v>
          </cell>
          <cell r="B803" t="str">
            <v>FG,WPUBU6-Mesh-Pro_NA,Packing ASSY UK</v>
          </cell>
        </row>
        <row r="804">
          <cell r="A804" t="str">
            <v>96801-007810A000</v>
          </cell>
          <cell r="B804" t="str">
            <v>FG,WPUBU6-Mesh-Pro_NA,Packing ASSY EU</v>
          </cell>
        </row>
        <row r="805">
          <cell r="A805" t="str">
            <v>96801-007820A000</v>
          </cell>
          <cell r="B805" t="str">
            <v>FG,WPUBU7-Pro-Max_NA,Packing ASSY FCC</v>
          </cell>
        </row>
        <row r="806">
          <cell r="A806" t="str">
            <v>96801-007830A000</v>
          </cell>
          <cell r="B806" t="str">
            <v>FG,WPUBU7-Pro-Max_NA,Packing ASSY US (U7</v>
          </cell>
        </row>
        <row r="807">
          <cell r="A807" t="str">
            <v>96801-007840A000</v>
          </cell>
          <cell r="B807" t="str">
            <v>FG,WPUBU7-Pro_NA,Packing ASSY US (U7</v>
          </cell>
        </row>
        <row r="808">
          <cell r="A808" t="str">
            <v>96801-007850A000</v>
          </cell>
          <cell r="B808" t="str">
            <v>FG,WPUBU7-Pro_NA,Packing ASSY FCC (U7</v>
          </cell>
        </row>
        <row r="809">
          <cell r="A809" t="str">
            <v>96801-007860A000</v>
          </cell>
          <cell r="B809" t="str">
            <v>FG,WPUBUX_NA,Packing (UX) WW for CR,600</v>
          </cell>
        </row>
        <row r="810">
          <cell r="A810" t="str">
            <v>96801-007880A000</v>
          </cell>
          <cell r="B810" t="str">
            <v>FG,WPUBUDB-Pro_SLA,Packing ASSY FCC (UDB</v>
          </cell>
        </row>
        <row r="811">
          <cell r="A811" t="str">
            <v>96801-007890A000</v>
          </cell>
          <cell r="B811" t="str">
            <v>FG,WPUBUDB-Pro_SLA,Packing ASSY US (UDB</v>
          </cell>
        </row>
        <row r="812">
          <cell r="A812" t="str">
            <v>96801-007900A000</v>
          </cell>
          <cell r="B812" t="str">
            <v>FG,WPUBUDB-Pro_SLA,Packing ASSY EU (UDB</v>
          </cell>
        </row>
        <row r="813">
          <cell r="A813" t="str">
            <v>96801-007910A000</v>
          </cell>
          <cell r="B813" t="str">
            <v>FG,WPUBUDB-Pro_SLA,Packing ASSY FCC (UDB</v>
          </cell>
        </row>
        <row r="814">
          <cell r="A814" t="str">
            <v>96801-007920A000</v>
          </cell>
          <cell r="B814" t="str">
            <v>FG,WPUBUDB-Pro_SLA,Packing ASSY US (UDB</v>
          </cell>
        </row>
        <row r="815">
          <cell r="A815" t="str">
            <v>96801-007930A000</v>
          </cell>
          <cell r="B815" t="str">
            <v>FG,WPUBUDB-Pro_SLA,Packing ASSY EU (UDB</v>
          </cell>
        </row>
        <row r="816">
          <cell r="A816" t="str">
            <v>96801-007960A000</v>
          </cell>
          <cell r="B816" t="str">
            <v>FG,WPB8326_NA,Tested PCBA set,RoHS,(HF)</v>
          </cell>
        </row>
        <row r="817">
          <cell r="A817" t="str">
            <v>96801-007970A000</v>
          </cell>
          <cell r="B817" t="str">
            <v>FG,WPUBLocoM5_NA,Packing ASSY EU</v>
          </cell>
        </row>
        <row r="818">
          <cell r="A818" t="str">
            <v>96801-007970A000</v>
          </cell>
          <cell r="B818" t="str">
            <v>FG,WPUBLocoM5_NA,Packing ASSY EU</v>
          </cell>
        </row>
        <row r="819">
          <cell r="A819" t="str">
            <v>96801-007980A000</v>
          </cell>
          <cell r="B819" t="str">
            <v>FG,WPUBLocoM5_NA,Packing ASSY FCC</v>
          </cell>
        </row>
        <row r="820">
          <cell r="A820" t="str">
            <v>96801-007980A000</v>
          </cell>
          <cell r="B820" t="str">
            <v>FG,WPUBLocoM5_NA,Packing ASSY FCC</v>
          </cell>
        </row>
        <row r="821">
          <cell r="A821" t="str">
            <v>96801-007990A000</v>
          </cell>
          <cell r="B821" t="str">
            <v>FG,WPUBLocoM5_NA,Packing ASSY US (LocoM5</v>
          </cell>
        </row>
        <row r="822">
          <cell r="A822" t="str">
            <v>96801-007990A000</v>
          </cell>
          <cell r="B822" t="str">
            <v>FG,WPUBLocoM5_NA,Packing ASSY US (LocoM5</v>
          </cell>
        </row>
        <row r="823">
          <cell r="A823" t="str">
            <v>96801-008000A000</v>
          </cell>
          <cell r="B823" t="str">
            <v>FG,WPX9926-AT_NA,Packing ASSY,PCBA</v>
          </cell>
        </row>
        <row r="824">
          <cell r="A824" t="str">
            <v>96801-008000A000</v>
          </cell>
          <cell r="B824" t="str">
            <v>FG,WPX9926-AT_NA,Packing ASSY,PCBA</v>
          </cell>
        </row>
        <row r="825">
          <cell r="A825" t="str">
            <v>96801-008020A000</v>
          </cell>
          <cell r="B825" t="str">
            <v>FG,WRB8326_NA,FG,WRB8326 SKU3_NA,Packing</v>
          </cell>
        </row>
        <row r="826">
          <cell r="A826" t="str">
            <v>96801-008020A000</v>
          </cell>
          <cell r="B826" t="str">
            <v>FG,WRB8326_NA,FG,WRB8326 SKU3_NA,Packing</v>
          </cell>
        </row>
        <row r="827">
          <cell r="A827" t="str">
            <v>96801-008030A000</v>
          </cell>
          <cell r="B827" t="str">
            <v>FG,WRB8326_NA,FG,WRB8326 SKU4_NA,Packing</v>
          </cell>
        </row>
        <row r="828">
          <cell r="A828" t="str">
            <v>96801-008030A000</v>
          </cell>
          <cell r="B828" t="str">
            <v>FG,WRB8326_NA,FG,WRB8326 SKU4_NA,Packing</v>
          </cell>
        </row>
        <row r="829">
          <cell r="A829" t="str">
            <v>96801-008040A000</v>
          </cell>
          <cell r="B829" t="str">
            <v>FG,WPUBUDB-Pro_SLA,Packing ASSY AU (UDB</v>
          </cell>
        </row>
        <row r="830">
          <cell r="A830" t="str">
            <v>96801-008050A000</v>
          </cell>
          <cell r="B830" t="str">
            <v>FG,WPUBUDB-Pro_SLA,Packing ASSY UK (UDB</v>
          </cell>
        </row>
        <row r="831">
          <cell r="A831" t="str">
            <v>96801-008060A000</v>
          </cell>
          <cell r="B831" t="str">
            <v>FG,WPUBU6-Enterprise-IW_NA,Packing</v>
          </cell>
        </row>
        <row r="832">
          <cell r="A832" t="str">
            <v>96801-008060A000</v>
          </cell>
          <cell r="B832" t="str">
            <v>FG,WPUBU6-Enterprise-IW_NA,Packing</v>
          </cell>
        </row>
        <row r="833">
          <cell r="A833" t="str">
            <v>96801-008070A000</v>
          </cell>
          <cell r="B833" t="str">
            <v>FG,WPUBU6-Enterprise-IW_NA,Packing</v>
          </cell>
        </row>
        <row r="834">
          <cell r="A834" t="str">
            <v>96801-008070A000</v>
          </cell>
          <cell r="B834" t="str">
            <v>FG,WPUBU6-Enterprise-IW_NA,Packing</v>
          </cell>
        </row>
        <row r="835">
          <cell r="A835" t="str">
            <v>96801-008080A000</v>
          </cell>
          <cell r="B835" t="str">
            <v>FG,WPUBUDB-Pro_SLA,Packing ASSY AR (UDB</v>
          </cell>
        </row>
        <row r="836">
          <cell r="A836" t="str">
            <v>96801-008090A000</v>
          </cell>
          <cell r="B836" t="str">
            <v>FG,WP701A-LBE5-120-3_NA,Packing ASSY</v>
          </cell>
        </row>
        <row r="837">
          <cell r="A837" t="str">
            <v>96801-008100A000</v>
          </cell>
          <cell r="B837" t="str">
            <v>FG,WP701A-LBE5-120-3_NA,Packing ASSY</v>
          </cell>
        </row>
        <row r="838">
          <cell r="A838" t="str">
            <v>96801-008110A000</v>
          </cell>
          <cell r="B838" t="str">
            <v>FG,WP701A-LBE5-120-3_NA,Packing ASSY</v>
          </cell>
        </row>
        <row r="839">
          <cell r="A839" t="str">
            <v>96801-008120A000</v>
          </cell>
          <cell r="B839" t="str">
            <v>FG,WP701A-LBE5-120-3_NA,Packing ASSY</v>
          </cell>
        </row>
        <row r="840">
          <cell r="A840" t="str">
            <v>96801-008130A000</v>
          </cell>
          <cell r="B840" t="str">
            <v>FG,WP701A-LBE5-120-3_NA,Packing ASSY FCC</v>
          </cell>
        </row>
        <row r="841">
          <cell r="A841" t="str">
            <v>96801-008140A000</v>
          </cell>
          <cell r="B841" t="str">
            <v>FG,WP701A-LBE5-120-3_NA,Packing ASSY U</v>
          </cell>
        </row>
        <row r="842">
          <cell r="A842" t="str">
            <v>96801-008150A000</v>
          </cell>
          <cell r="B842" t="str">
            <v>FG,WP701A-LBE5-120-3_NA,Packing ASSY</v>
          </cell>
        </row>
        <row r="843">
          <cell r="A843" t="str">
            <v>96801-008160A000</v>
          </cell>
          <cell r="B843" t="str">
            <v>FG,WPUBWave-AP-Micro_NA,Packing ASSY</v>
          </cell>
        </row>
        <row r="844">
          <cell r="A844" t="str">
            <v>96801-008170A000</v>
          </cell>
          <cell r="B844" t="str">
            <v>FG,WPUBWave-AP-Micro_NA,Packing ASSY FCC</v>
          </cell>
        </row>
        <row r="845">
          <cell r="A845" t="str">
            <v>96801-008180A000</v>
          </cell>
          <cell r="B845" t="str">
            <v>FG,WPUBWave-AP-Micro_NA,Packing ASSY</v>
          </cell>
        </row>
        <row r="846">
          <cell r="A846" t="str">
            <v>96801-008190A000</v>
          </cell>
          <cell r="B846" t="str">
            <v>FG,WPX9926-AT_NA,Packing ASSY,AX600-X</v>
          </cell>
        </row>
        <row r="847">
          <cell r="A847" t="str">
            <v>96801-008190A000</v>
          </cell>
          <cell r="B847" t="str">
            <v>FG,WPX9926-AT_NA,Packing ASSY,AX600-X</v>
          </cell>
        </row>
        <row r="848">
          <cell r="A848" t="str">
            <v>96801-008200A000</v>
          </cell>
          <cell r="B848" t="str">
            <v>FG,WPUBU7-Pro_NA,Packing ASSY FCC (U7</v>
          </cell>
        </row>
        <row r="849">
          <cell r="A849" t="str">
            <v>96801-008210A000</v>
          </cell>
          <cell r="B849" t="str">
            <v>FG,WPUBU7-Pro_NA,Packing ASSY US (U7-Pro</v>
          </cell>
        </row>
        <row r="850">
          <cell r="A850" t="str">
            <v>96801-008220A000</v>
          </cell>
          <cell r="B850" t="str">
            <v>FG,WP901A-ISOSTATION 5AC_NA,UBNT (IS</v>
          </cell>
        </row>
        <row r="851">
          <cell r="A851" t="str">
            <v>96801-008220A000</v>
          </cell>
          <cell r="B851" t="str">
            <v>FG,WP901A-ISOSTATION 5AC_NA,UBNT (IS</v>
          </cell>
        </row>
        <row r="852">
          <cell r="A852" t="str">
            <v>96801-008230A000</v>
          </cell>
          <cell r="B852" t="str">
            <v>FG,WP901A-ISOSTATION 5AC_NA,UBNT (IS</v>
          </cell>
        </row>
        <row r="853">
          <cell r="A853" t="str">
            <v>96801-008230A000</v>
          </cell>
          <cell r="B853" t="str">
            <v>FG,WP901A-ISOSTATION 5AC_NA,UBNT (IS</v>
          </cell>
        </row>
        <row r="854">
          <cell r="A854" t="str">
            <v>96801-008240A000</v>
          </cell>
          <cell r="B854" t="str">
            <v>FG,WP901A-ISOSTATION 5AC_NA,UBNT (IS</v>
          </cell>
        </row>
        <row r="855">
          <cell r="A855" t="str">
            <v>96801-008240A000</v>
          </cell>
          <cell r="B855" t="str">
            <v>FG,WP901A-ISOSTATION 5AC_NA,UBNT (IS</v>
          </cell>
        </row>
        <row r="856">
          <cell r="A856" t="str">
            <v>96801-008290A000</v>
          </cell>
          <cell r="B856" t="str">
            <v>FG,WP902Q-RKM5-AC-3_NA,Packing ASSY</v>
          </cell>
        </row>
        <row r="857">
          <cell r="A857" t="str">
            <v>96802-000030A000</v>
          </cell>
          <cell r="B857" t="str">
            <v>FG,INTEL 9260_NA,WD105-NW (LOVN),INTEL</v>
          </cell>
        </row>
        <row r="858">
          <cell r="A858" t="str">
            <v>96802-000030A000</v>
          </cell>
          <cell r="B858" t="str">
            <v>FG,INTEL 9260_NA,WD105-NW (LOVN),INTEL</v>
          </cell>
        </row>
        <row r="859">
          <cell r="A859" t="str">
            <v>96802-000040A000</v>
          </cell>
          <cell r="B859" t="str">
            <v>FG,WPUBUACC-M-PoE_NA,only ASSY FCC (UACC</v>
          </cell>
        </row>
        <row r="860">
          <cell r="A860" t="str">
            <v>96802-000040A000</v>
          </cell>
          <cell r="B860" t="str">
            <v>FG,WPUBUACC-M-PoE_NA,only ASSY FCC (UACC</v>
          </cell>
        </row>
        <row r="861">
          <cell r="A861" t="str">
            <v>96802-000050A000</v>
          </cell>
          <cell r="B861" t="str">
            <v>FG,WPUBUDB_SLA,Only ASSY FCC (UDB_SLA)</v>
          </cell>
        </row>
        <row r="862">
          <cell r="A862" t="str">
            <v>96802-000050A000</v>
          </cell>
          <cell r="B862" t="str">
            <v>FG,WPUBUDB_SLA,Only ASSY FCC (UDB_SLA)</v>
          </cell>
        </row>
        <row r="863">
          <cell r="A863" t="str">
            <v>96802-000060A000</v>
          </cell>
          <cell r="B863" t="str">
            <v>FG,WPUBUACC-Ultra-Panel_NA,Packing</v>
          </cell>
        </row>
        <row r="864">
          <cell r="A864" t="str">
            <v>96802-000060A000</v>
          </cell>
          <cell r="B864" t="str">
            <v>FG,WPUBUACC-Ultra-Panel_NA,Packing</v>
          </cell>
        </row>
        <row r="865">
          <cell r="A865" t="str">
            <v>96904-000010A000</v>
          </cell>
          <cell r="B865" t="str">
            <v>FG,GSUBUSW-Flex-Mini_NA,5ports + 1G</v>
          </cell>
        </row>
        <row r="866">
          <cell r="A866" t="str">
            <v>96904-000010A000</v>
          </cell>
          <cell r="B866" t="str">
            <v>FG,GSUBUSW-Flex-Mini_NA,5ports + 1G</v>
          </cell>
        </row>
        <row r="867">
          <cell r="A867" t="str">
            <v>96904-000020A000</v>
          </cell>
          <cell r="B867" t="str">
            <v>FG,GSUBUSW-Flex-Mini_NA</v>
          </cell>
        </row>
        <row r="868">
          <cell r="A868" t="str">
            <v>96904-000020A000</v>
          </cell>
          <cell r="B868" t="str">
            <v>FG,GSUBUSW-Flex-Mini_NA</v>
          </cell>
        </row>
        <row r="869">
          <cell r="A869" t="str">
            <v>96904-000030A000</v>
          </cell>
          <cell r="B869" t="str">
            <v>FG,GSUBUSW-Lite-8-POE_NA,PCBA (Main</v>
          </cell>
        </row>
        <row r="870">
          <cell r="A870" t="str">
            <v>96904-000030A000</v>
          </cell>
          <cell r="B870" t="str">
            <v>FG,GSUBUSW-Lite-8-POE_NA,PCBA (Main</v>
          </cell>
        </row>
        <row r="871">
          <cell r="A871" t="str">
            <v>96904-000040A000</v>
          </cell>
          <cell r="B871" t="str">
            <v>FG,GSUBUSW-24-POE_NA,(USW-24-POE-US)</v>
          </cell>
        </row>
        <row r="872">
          <cell r="A872" t="str">
            <v>96904-000040A000</v>
          </cell>
          <cell r="B872" t="str">
            <v>FG,GSUBUSW-24-POE_NA,(USW-24-POE-US)</v>
          </cell>
        </row>
        <row r="873">
          <cell r="A873" t="str">
            <v>96904-000050A000</v>
          </cell>
          <cell r="B873" t="str">
            <v>FG,GSUBUSW-24-POE_NA,(USW-24-POE-US)</v>
          </cell>
        </row>
        <row r="874">
          <cell r="A874" t="str">
            <v>96904-000050A000</v>
          </cell>
          <cell r="B874" t="str">
            <v>FG,GSUBUSW-24-POE_NA,(USW-24-POE-US)</v>
          </cell>
        </row>
        <row r="875">
          <cell r="A875" t="str">
            <v>96904-000060A000</v>
          </cell>
          <cell r="B875" t="str">
            <v>FG,GSUBUSW-Lite-16-POE_NA,PCBA (Main</v>
          </cell>
        </row>
        <row r="876">
          <cell r="A876" t="str">
            <v>96904-000060A000</v>
          </cell>
          <cell r="B876" t="str">
            <v>FG,GSUBUSW-Lite-16-POE_NA,PCBA (Main</v>
          </cell>
        </row>
        <row r="877">
          <cell r="A877" t="str">
            <v>96904-000070A000</v>
          </cell>
          <cell r="B877" t="str">
            <v>FG,GSUBUSW-Lite-16-POE_NA,PCBA (POE</v>
          </cell>
        </row>
        <row r="878">
          <cell r="A878" t="str">
            <v>96904-000070A000</v>
          </cell>
          <cell r="B878" t="str">
            <v>FG,GSUBUSW-Lite-16-POE_NA,PCBA (POE</v>
          </cell>
        </row>
        <row r="879">
          <cell r="A879" t="str">
            <v>96904-000080A000</v>
          </cell>
          <cell r="B879" t="str">
            <v>FG,GSUBUSW-Lite-8-POE_NA,8ports + 1G</v>
          </cell>
        </row>
        <row r="880">
          <cell r="A880" t="str">
            <v>96904-000080A000</v>
          </cell>
          <cell r="B880" t="str">
            <v>FG,GSUBUSW-Lite-8-POE_NA,8ports + 1G</v>
          </cell>
        </row>
        <row r="881">
          <cell r="A881" t="str">
            <v>96904-000090A000</v>
          </cell>
          <cell r="B881" t="str">
            <v>FG,GSUBUSW-Lite-8-POE_NA,8ports + 1G</v>
          </cell>
        </row>
        <row r="882">
          <cell r="A882" t="str">
            <v>96904-000090A000</v>
          </cell>
          <cell r="B882" t="str">
            <v>FG,GSUBUSW-Lite-8-POE_NA,8ports + 1G</v>
          </cell>
        </row>
        <row r="883">
          <cell r="A883" t="str">
            <v>96904-000100A000</v>
          </cell>
          <cell r="B883" t="str">
            <v>FG,GSUBUSW-Flex-Mini_NA,5ports + 1G</v>
          </cell>
        </row>
        <row r="884">
          <cell r="A884" t="str">
            <v>96904-000100A000</v>
          </cell>
          <cell r="B884" t="str">
            <v>FG,GSUBUSW-Flex-Mini_NA,5ports + 1G</v>
          </cell>
        </row>
        <row r="885">
          <cell r="A885" t="str">
            <v>96904-000110A000</v>
          </cell>
          <cell r="B885" t="str">
            <v>FG,GSUBUSW-Flex-Mini_NA,5ports + 1G</v>
          </cell>
        </row>
        <row r="886">
          <cell r="A886" t="str">
            <v>96904-000110A000</v>
          </cell>
          <cell r="B886" t="str">
            <v>FG,GSUBUSW-Flex-Mini_NA,5ports + 1G</v>
          </cell>
        </row>
        <row r="887">
          <cell r="A887" t="str">
            <v>96904-000120A000</v>
          </cell>
          <cell r="B887" t="str">
            <v>FG,GSUBUSW-Lite-16-POE_NA,16ports + 1G</v>
          </cell>
        </row>
        <row r="888">
          <cell r="A888" t="str">
            <v>96904-000120A000</v>
          </cell>
          <cell r="B888" t="str">
            <v>FG,GSUBUSW-Lite-16-POE_NA,16ports + 1G</v>
          </cell>
        </row>
        <row r="889">
          <cell r="A889" t="str">
            <v>96904-000130A000</v>
          </cell>
          <cell r="B889" t="str">
            <v>FG,GSUBUSW-24-POE_NA,24ports + 1G,GCOM</v>
          </cell>
        </row>
        <row r="890">
          <cell r="A890" t="str">
            <v>96904-000130A000</v>
          </cell>
          <cell r="B890" t="str">
            <v>FG,GSUBUSW-24-POE_NA,24ports + 1G,GCOM</v>
          </cell>
        </row>
        <row r="891">
          <cell r="A891" t="str">
            <v>96904-000140A000</v>
          </cell>
          <cell r="B891" t="str">
            <v>FG,GSUBUSW-Lite-16-POE_NA,16ports + 1G</v>
          </cell>
        </row>
        <row r="892">
          <cell r="A892" t="str">
            <v>96904-000140A000</v>
          </cell>
          <cell r="B892" t="str">
            <v>FG,GSUBUSW-Lite-16-POE_NA,16ports + 1G</v>
          </cell>
        </row>
        <row r="893">
          <cell r="A893" t="str">
            <v>96904-000150A000</v>
          </cell>
          <cell r="B893" t="str">
            <v>FG,GSUBUSW-24-POE_NA,FCC Packing ASSY</v>
          </cell>
        </row>
        <row r="894">
          <cell r="A894" t="str">
            <v>96904-000150A000</v>
          </cell>
          <cell r="B894" t="str">
            <v>FG,GSUBUSW-24-POE_NA,FCC Packing ASSY</v>
          </cell>
        </row>
        <row r="895">
          <cell r="A895" t="str">
            <v>96904-000190A000</v>
          </cell>
          <cell r="B895" t="str">
            <v>FG,GSUBUSW-Lite-16-POE_NA,600-02191</v>
          </cell>
        </row>
        <row r="896">
          <cell r="A896" t="str">
            <v>96904-000200A000</v>
          </cell>
          <cell r="B896" t="str">
            <v>FG,GSUBUSW-Lite-8-POE_NA,600-02199,NEW</v>
          </cell>
        </row>
        <row r="897">
          <cell r="A897" t="str">
            <v>96904-000200A000</v>
          </cell>
          <cell r="B897" t="str">
            <v>FG,GSUBUSW-Lite-8-POE_NA,600-02199,NEW</v>
          </cell>
        </row>
        <row r="898">
          <cell r="A898" t="str">
            <v>96904-000210A000</v>
          </cell>
          <cell r="B898" t="str">
            <v>FG,GSUBUSW-Pro-48-POE_NA</v>
          </cell>
        </row>
        <row r="899">
          <cell r="A899" t="str">
            <v>96904-000210A000</v>
          </cell>
          <cell r="B899" t="str">
            <v>FG,GSUBUSW-Pro-48-POE_NA</v>
          </cell>
        </row>
        <row r="900">
          <cell r="A900" t="str">
            <v>96904-000220A000</v>
          </cell>
          <cell r="B900" t="str">
            <v>FG,GSUBUSW-Pro-24-POE_NA</v>
          </cell>
        </row>
        <row r="901">
          <cell r="A901" t="str">
            <v>96904-000230A000</v>
          </cell>
          <cell r="B901" t="str">
            <v>FG,GSUBUSW-24-POE_NA,(USW-24-POE) with</v>
          </cell>
        </row>
        <row r="902">
          <cell r="A902" t="str">
            <v>96904-000230A000</v>
          </cell>
          <cell r="B902" t="str">
            <v>FG,GSUBUSW-24-POE_NA,(USW-24-POE) with</v>
          </cell>
        </row>
        <row r="903">
          <cell r="A903" t="str">
            <v>96904-000240A000</v>
          </cell>
          <cell r="B903" t="str">
            <v>FG,GSUBUSW-Lite-16-POE_NA</v>
          </cell>
        </row>
        <row r="904">
          <cell r="A904" t="str">
            <v>96904-000250A000</v>
          </cell>
          <cell r="B904" t="str">
            <v>FG,GSUBUSW-Lite-16-POE_NA</v>
          </cell>
        </row>
        <row r="905">
          <cell r="A905" t="str">
            <v>96904-000260A000</v>
          </cell>
          <cell r="B905" t="str">
            <v>FG,GSUBUSW-Lite-16-POE_NA</v>
          </cell>
        </row>
        <row r="906">
          <cell r="A906" t="str">
            <v>96904-000260A000</v>
          </cell>
          <cell r="B906" t="str">
            <v>FG,GSUBUSW-Lite-16-POE_NA</v>
          </cell>
        </row>
        <row r="907">
          <cell r="A907" t="str">
            <v>96904-000270A000</v>
          </cell>
          <cell r="B907" t="str">
            <v>FG,GSUBUSW-Lite-16-POE_NA</v>
          </cell>
        </row>
        <row r="908">
          <cell r="A908" t="str">
            <v>96904-000280A000</v>
          </cell>
          <cell r="B908" t="str">
            <v>FG,GSUBUSW-Lite-8-POE_NA</v>
          </cell>
        </row>
        <row r="909">
          <cell r="A909" t="str">
            <v>96904-000280A000</v>
          </cell>
          <cell r="B909" t="str">
            <v>FG,GSUBUSW-Lite-8-POE_NA</v>
          </cell>
        </row>
        <row r="910">
          <cell r="A910" t="str">
            <v>96904-000290A000</v>
          </cell>
          <cell r="B910" t="str">
            <v>FG,GSUBUSW-Lite-8-POE_NA,03972 V02 MB UI</v>
          </cell>
        </row>
        <row r="911">
          <cell r="A911" t="str">
            <v>96904-000290A000</v>
          </cell>
          <cell r="B911" t="str">
            <v>FG,GSUBUSW-Lite-8-POE_NA,03972 V02 MB UI</v>
          </cell>
        </row>
        <row r="912">
          <cell r="A912" t="str">
            <v>96904-000300A000</v>
          </cell>
          <cell r="B912" t="str">
            <v>FG,GSUBUSW-24-POE_NA</v>
          </cell>
        </row>
        <row r="913">
          <cell r="A913" t="str">
            <v>96904-000300A000</v>
          </cell>
          <cell r="B913" t="str">
            <v>FG,GSUBUSW-24-POE_NA</v>
          </cell>
        </row>
        <row r="914">
          <cell r="A914" t="str">
            <v>96904-000310A000</v>
          </cell>
          <cell r="B914" t="str">
            <v>FG,GSUBUSW-Lite-16-POE_NA</v>
          </cell>
        </row>
        <row r="915">
          <cell r="A915" t="str">
            <v>96904-000310A000</v>
          </cell>
          <cell r="B915" t="str">
            <v>FG,GSUBUSW-Lite-16-POE_NA</v>
          </cell>
        </row>
        <row r="916">
          <cell r="A916" t="str">
            <v>96904-000320A000</v>
          </cell>
          <cell r="B916" t="str">
            <v>FG,GSUBUSW-24-POE_NA</v>
          </cell>
        </row>
        <row r="917">
          <cell r="A917" t="str">
            <v>96904-000330A000</v>
          </cell>
          <cell r="B917" t="str">
            <v>FG,GSUBUSW-24-POE_NA</v>
          </cell>
        </row>
        <row r="918">
          <cell r="A918" t="str">
            <v>96904-000330A000</v>
          </cell>
          <cell r="B918" t="str">
            <v>FG,GSUBUSW-24-POE_NA</v>
          </cell>
        </row>
        <row r="919">
          <cell r="A919" t="str">
            <v>96904-000340A000</v>
          </cell>
          <cell r="B919" t="str">
            <v>FG,GSUBUSW-Pro-48-POE_NA</v>
          </cell>
        </row>
        <row r="920">
          <cell r="A920" t="str">
            <v>96904-000340A000</v>
          </cell>
          <cell r="B920" t="str">
            <v>FG,GSUBUSW-Pro-48-POE_NA</v>
          </cell>
        </row>
        <row r="921">
          <cell r="A921" t="str">
            <v>96904-000350A000</v>
          </cell>
          <cell r="B921" t="str">
            <v>FG,GSUBUSW-Pro-48-POE_NA</v>
          </cell>
        </row>
        <row r="922">
          <cell r="A922" t="str">
            <v>96904-000350A000</v>
          </cell>
          <cell r="B922" t="str">
            <v>FG,GSUBUSW-Pro-48-POE_NA</v>
          </cell>
        </row>
        <row r="923">
          <cell r="A923" t="str">
            <v>96904-000360A000</v>
          </cell>
          <cell r="B923" t="str">
            <v>FG,GSUBUSW-Pro-48-POE_NA</v>
          </cell>
        </row>
        <row r="924">
          <cell r="A924" t="str">
            <v>96904-000360A000</v>
          </cell>
          <cell r="B924" t="str">
            <v>FG,GSUBUSW-Pro-48-POE_NA</v>
          </cell>
        </row>
        <row r="925">
          <cell r="A925" t="str">
            <v>96904-000370A000</v>
          </cell>
          <cell r="B925" t="str">
            <v>FG,GSUBUSW-Pro-48-POE_NA</v>
          </cell>
        </row>
        <row r="926">
          <cell r="A926" t="str">
            <v>96904-000370A000</v>
          </cell>
          <cell r="B926" t="str">
            <v>FG,GSUBUSW-Pro-48-POE_NA</v>
          </cell>
        </row>
        <row r="927">
          <cell r="A927" t="str">
            <v>96904-000380A000</v>
          </cell>
          <cell r="B927" t="str">
            <v>FG,GSUBUSW-Pro-48-POE_NA</v>
          </cell>
        </row>
        <row r="928">
          <cell r="A928" t="str">
            <v>96904-000380A000</v>
          </cell>
          <cell r="B928" t="str">
            <v>FG,GSUBUSW-Pro-48-POE_NA</v>
          </cell>
        </row>
        <row r="929">
          <cell r="A929" t="str">
            <v>96904-000390A000</v>
          </cell>
          <cell r="B929" t="str">
            <v>FG,GSUBUSW-Pro-24-POE_NA</v>
          </cell>
        </row>
        <row r="930">
          <cell r="A930" t="str">
            <v>96904-000400A000</v>
          </cell>
          <cell r="B930" t="str">
            <v>FG,GSUBUSW-Pro-24-POE_NA</v>
          </cell>
        </row>
        <row r="931">
          <cell r="A931" t="str">
            <v>96904-000410A000</v>
          </cell>
          <cell r="B931" t="str">
            <v>FG,GSUBUSW-Pro-24-POE_NA</v>
          </cell>
        </row>
        <row r="932">
          <cell r="A932" t="str">
            <v>96904-000430A000</v>
          </cell>
          <cell r="B932" t="str">
            <v>FG,GSUBUSW-Flex-Mini_NA</v>
          </cell>
        </row>
        <row r="933">
          <cell r="A933" t="str">
            <v>96904-000430A000</v>
          </cell>
          <cell r="B933" t="str">
            <v>FG,GSUBUSW-Flex-Mini_NA</v>
          </cell>
        </row>
        <row r="934">
          <cell r="A934" t="str">
            <v>96904-000440A000</v>
          </cell>
          <cell r="B934" t="str">
            <v>FG,GSUBUSW-Lite-8-POE_NA,(USW-Lite-8</v>
          </cell>
        </row>
        <row r="935">
          <cell r="A935" t="str">
            <v>96904-000440A000</v>
          </cell>
          <cell r="B935" t="str">
            <v>FG,GSUBUSW-Lite-8-POE_NA,(USW-Lite-8</v>
          </cell>
        </row>
        <row r="936">
          <cell r="A936" t="str">
            <v>96904-000450A000</v>
          </cell>
          <cell r="B936" t="str">
            <v>FG,GSUBUSW-Lite-8-POE_NA,(USW-Lite-8</v>
          </cell>
        </row>
        <row r="937">
          <cell r="A937" t="str">
            <v>96904-000450A000</v>
          </cell>
          <cell r="B937" t="str">
            <v>FG,GSUBUSW-Lite-8-POE_NA,(USW-Lite-8</v>
          </cell>
        </row>
        <row r="938">
          <cell r="A938" t="str">
            <v>96904-000460A000</v>
          </cell>
          <cell r="B938" t="str">
            <v>FG,GSUBUSW-Lite-8-POE_NA,(USW-Lite-8</v>
          </cell>
        </row>
        <row r="939">
          <cell r="A939" t="str">
            <v>96904-000460A000</v>
          </cell>
          <cell r="B939" t="str">
            <v>FG,GSUBUSW-Lite-8-POE_NA,(USW-Lite-8</v>
          </cell>
        </row>
        <row r="940">
          <cell r="A940" t="str">
            <v>96904-000470A000</v>
          </cell>
          <cell r="B940" t="str">
            <v>FG,GSUBUSW-Lite-8-POE_NA,(USW-Lite-8</v>
          </cell>
        </row>
        <row r="941">
          <cell r="A941" t="str">
            <v>96904-000470A000</v>
          </cell>
          <cell r="B941" t="str">
            <v>FG,GSUBUSW-Lite-8-POE_NA,(USW-Lite-8</v>
          </cell>
        </row>
        <row r="942">
          <cell r="A942" t="str">
            <v>96904-000480A000</v>
          </cell>
          <cell r="B942" t="str">
            <v>FG,GSUBUSW-24-POE_NA,(USW-24-POE)</v>
          </cell>
        </row>
        <row r="943">
          <cell r="A943" t="str">
            <v>96904-000480A000</v>
          </cell>
          <cell r="B943" t="str">
            <v>FG,GSUBUSW-24-POE_NA,(USW-24-POE)</v>
          </cell>
        </row>
        <row r="944">
          <cell r="A944" t="str">
            <v>96904-000490A000</v>
          </cell>
          <cell r="B944" t="str">
            <v>FG,GSUBUSW-Lite-16-POE_NA,with 04116MB &amp;</v>
          </cell>
        </row>
        <row r="945">
          <cell r="A945" t="str">
            <v>96904-000500A000</v>
          </cell>
          <cell r="B945" t="str">
            <v>FG,GSUBUSW-Lite-8-POE_NA,old U logo</v>
          </cell>
        </row>
        <row r="946">
          <cell r="A946" t="str">
            <v>96904-000500A000</v>
          </cell>
          <cell r="B946" t="str">
            <v>FG,GSUBUSW-Lite-8-POE_NA,old U logo</v>
          </cell>
        </row>
        <row r="947">
          <cell r="A947" t="str">
            <v>96904-000510A000</v>
          </cell>
          <cell r="B947" t="str">
            <v>FG,GSUBUSW-Lite-8-POE_NA,old U logo</v>
          </cell>
        </row>
        <row r="948">
          <cell r="A948" t="str">
            <v>96904-000510A000</v>
          </cell>
          <cell r="B948" t="str">
            <v>FG,GSUBUSW-Lite-8-POE_NA,old U logo</v>
          </cell>
        </row>
        <row r="949">
          <cell r="A949" t="str">
            <v>96904-000530A000</v>
          </cell>
          <cell r="B949" t="str">
            <v>FG,GSRB1610-2_NA,Packing ASSY FCC (EP</v>
          </cell>
        </row>
        <row r="950">
          <cell r="A950" t="str">
            <v>96904-000530A000</v>
          </cell>
          <cell r="B950" t="str">
            <v>FG,GSRB1610-2_NA,Packing ASSY FCC (EP</v>
          </cell>
        </row>
        <row r="951">
          <cell r="A951" t="str">
            <v>96904-000540A000</v>
          </cell>
          <cell r="B951" t="str">
            <v>FG,GSRB1610-2_NA,Packing ASSY EU (EP</v>
          </cell>
        </row>
        <row r="952">
          <cell r="A952" t="str">
            <v>96904-000540A000</v>
          </cell>
          <cell r="B952" t="str">
            <v>FG,GSRB1610-2_NA,Packing ASSY EU (EP</v>
          </cell>
        </row>
        <row r="953">
          <cell r="A953" t="str">
            <v>96904-000550A000</v>
          </cell>
          <cell r="B953" t="str">
            <v>FG,GSRB1610-2_NA,Packing ASSY U (EP-S16)</v>
          </cell>
        </row>
        <row r="954">
          <cell r="A954" t="str">
            <v>96904-000560A000</v>
          </cell>
          <cell r="B954" t="str">
            <v>FG,GSRB1610-2_NA,Packing ASSY AR (EP</v>
          </cell>
        </row>
        <row r="955">
          <cell r="A955" t="str">
            <v>96904-000560A000</v>
          </cell>
          <cell r="B955" t="str">
            <v>FG,GSRB1610-2_NA,Packing ASSY AR (EP</v>
          </cell>
        </row>
        <row r="956">
          <cell r="A956" t="str">
            <v>96904-000570A000</v>
          </cell>
          <cell r="B956" t="str">
            <v>FG,GSUBUSW-24-POE_NA,BCM59011B old U</v>
          </cell>
        </row>
        <row r="957">
          <cell r="A957" t="str">
            <v>96904-000570A000</v>
          </cell>
          <cell r="B957" t="str">
            <v>FG,GSUBUSW-24-POE_NA,BCM59011B old U</v>
          </cell>
        </row>
        <row r="958">
          <cell r="A958" t="str">
            <v>96905-000010A000</v>
          </cell>
          <cell r="B958" t="str">
            <v>FG,ST-ALTA-Switch- 24 PoE_NA,Packing</v>
          </cell>
        </row>
        <row r="959">
          <cell r="A959" t="str">
            <v>96905-000010A000</v>
          </cell>
          <cell r="B959" t="str">
            <v>FG,ST-ALTA-Switch- 24 PoE_NA,Packing</v>
          </cell>
        </row>
        <row r="960">
          <cell r="A960" t="str">
            <v>96905-000020A000</v>
          </cell>
          <cell r="B960" t="str">
            <v>FG,ST-ALTA-Switch- 24 PoE_NA,PCBA</v>
          </cell>
        </row>
        <row r="961">
          <cell r="A961" t="str">
            <v>96905-000020A000</v>
          </cell>
          <cell r="B961" t="str">
            <v>FG,ST-ALTA-Switch- 24 PoE_NA,PCBA</v>
          </cell>
        </row>
        <row r="962">
          <cell r="A962" t="str">
            <v>96905-000030A000</v>
          </cell>
          <cell r="B962" t="str">
            <v>FG,ST-ALTA-Switch- 24 PoE_NA,Packing</v>
          </cell>
        </row>
        <row r="963">
          <cell r="A963" t="str">
            <v>96905-000030A000</v>
          </cell>
          <cell r="B963" t="str">
            <v>FG,ST-ALTA-Switch- 24 PoE_NA,Packing</v>
          </cell>
        </row>
        <row r="964">
          <cell r="A964" t="str">
            <v>96905-000040A000</v>
          </cell>
          <cell r="B964" t="str">
            <v>FG,AL-OS2360-P12M_NA,Packing ASSY,LOVN</v>
          </cell>
        </row>
        <row r="965">
          <cell r="A965" t="str">
            <v>96905-000050A000</v>
          </cell>
          <cell r="B965" t="str">
            <v>FG,AL-OS2360-P12M_NA,Packing ASSY,LOVN</v>
          </cell>
        </row>
        <row r="966">
          <cell r="A966" t="str">
            <v>96906-000010A000</v>
          </cell>
          <cell r="B966" t="str">
            <v>FG,GSUBUSW-Flex-Mini_NA,EU Packing</v>
          </cell>
        </row>
        <row r="967">
          <cell r="A967" t="str">
            <v>96906-000010A000</v>
          </cell>
          <cell r="B967" t="str">
            <v>FG,GSUBUSW-Flex-Mini_NA,EU Packing</v>
          </cell>
        </row>
        <row r="968">
          <cell r="A968" t="str">
            <v>96906-000020A000</v>
          </cell>
          <cell r="B968" t="str">
            <v>FG,GSUBUSW-Flex-Mini_NA,BR Packing</v>
          </cell>
        </row>
        <row r="969">
          <cell r="A969" t="str">
            <v>96906-000020A000</v>
          </cell>
          <cell r="B969" t="str">
            <v>FG,GSUBUSW-Flex-Mini_NA,BR Packing</v>
          </cell>
        </row>
        <row r="970">
          <cell r="A970" t="str">
            <v>96906-000030A000</v>
          </cell>
          <cell r="B970" t="str">
            <v>FG,GSUBUSW-Flex-Mini_NA,AU</v>
          </cell>
        </row>
        <row r="971">
          <cell r="A971" t="str">
            <v>96906-000030A000</v>
          </cell>
          <cell r="B971" t="str">
            <v>FG,GSUBUSW-Flex-Mini_NA,AU</v>
          </cell>
        </row>
        <row r="972">
          <cell r="A972" t="str">
            <v>96906-000040A000</v>
          </cell>
          <cell r="B972" t="str">
            <v>FG,GSUBUSW-Flex-Mini_NA,AR</v>
          </cell>
        </row>
        <row r="973">
          <cell r="A973" t="str">
            <v>96906-000040A000</v>
          </cell>
          <cell r="B973" t="str">
            <v>FG,GSUBUSW-Flex-Mini_NA,AR</v>
          </cell>
        </row>
        <row r="974">
          <cell r="A974" t="str">
            <v>96906-000060A000</v>
          </cell>
          <cell r="B974" t="str">
            <v>FG,LT-001-PoEBt_NA,Packing</v>
          </cell>
        </row>
        <row r="975">
          <cell r="A975" t="str">
            <v>96906-000060A000</v>
          </cell>
          <cell r="B975" t="str">
            <v>FG,LT-001-PoEBt_NA,Packing</v>
          </cell>
        </row>
        <row r="976">
          <cell r="A976" t="str">
            <v>96906-000140A000</v>
          </cell>
          <cell r="B976" t="str">
            <v>FG,EN5320-48T-8XE_NA,Packing ASSY</v>
          </cell>
        </row>
        <row r="977">
          <cell r="A977" t="str">
            <v>96906-000140A000</v>
          </cell>
          <cell r="B977" t="str">
            <v>FG,EN5320-48T-8XE_NA,Packing ASSY</v>
          </cell>
        </row>
        <row r="978">
          <cell r="A978" t="str">
            <v>96906-000160A000</v>
          </cell>
          <cell r="B978" t="str">
            <v>FG,EN5320-48P-8XE_NA,Packing ASSY,LOVN</v>
          </cell>
        </row>
        <row r="979">
          <cell r="A979" t="str">
            <v>96906-000160A000</v>
          </cell>
          <cell r="B979" t="str">
            <v>FG,EN5320-48P-8XE_NA,Packing ASSY,LOVN</v>
          </cell>
        </row>
        <row r="980">
          <cell r="A980" t="str">
            <v>96906-000170A000</v>
          </cell>
          <cell r="B980" t="str">
            <v>FG,ST-ALTA-Switch- 8 PoE_NA,Packing ASSY</v>
          </cell>
        </row>
        <row r="981">
          <cell r="A981" t="str">
            <v>96906-000170A000</v>
          </cell>
          <cell r="B981" t="str">
            <v>FG,ST-ALTA-Switch- 8 PoE_NA,Packing ASSY</v>
          </cell>
        </row>
        <row r="982">
          <cell r="A982" t="str">
            <v>96906-000180A000</v>
          </cell>
          <cell r="B982" t="str">
            <v>FG,ST-ALTA-Switch- 8 PoE_NA,Packing ASSY</v>
          </cell>
        </row>
        <row r="983">
          <cell r="A983" t="str">
            <v>96906-000180A000</v>
          </cell>
          <cell r="B983" t="str">
            <v>FG,ST-ALTA-Switch- 8 PoE_NA,Packing ASSY</v>
          </cell>
        </row>
        <row r="984">
          <cell r="A984" t="str">
            <v>96906-000190A000</v>
          </cell>
          <cell r="B984" t="str">
            <v>FG,ST-ALTA-Switch- 16 PoE_NA,Packing</v>
          </cell>
        </row>
        <row r="985">
          <cell r="A985" t="str">
            <v>96906-000190A000</v>
          </cell>
          <cell r="B985" t="str">
            <v>FG,ST-ALTA-Switch- 16 PoE_NA,Packing</v>
          </cell>
        </row>
        <row r="986">
          <cell r="A986" t="str">
            <v>96906-000200A000</v>
          </cell>
          <cell r="B986" t="str">
            <v>FG,ST-ALTA-Switch- 8 PoE_NA,PCBA packing</v>
          </cell>
        </row>
        <row r="987">
          <cell r="A987" t="str">
            <v>96906-000200A000</v>
          </cell>
          <cell r="B987" t="str">
            <v>FG,ST-ALTA-Switch- 8 PoE_NA,PCBA packing</v>
          </cell>
        </row>
        <row r="988">
          <cell r="A988" t="str">
            <v>96906-000210A000</v>
          </cell>
          <cell r="B988" t="str">
            <v>FG,ST-ALTA-Switch- 16 PoE_NA,PCBA</v>
          </cell>
        </row>
        <row r="989">
          <cell r="A989" t="str">
            <v>96906-000210A000</v>
          </cell>
          <cell r="B989" t="str">
            <v>FG,ST-ALTA-Switch- 16 PoE_NA,PCBA</v>
          </cell>
        </row>
        <row r="990">
          <cell r="A990" t="str">
            <v>96906-000220A000</v>
          </cell>
          <cell r="B990" t="str">
            <v>FG,ST-ALTA-Switch- 8 PoE_NA,Packing ASSY</v>
          </cell>
        </row>
        <row r="991">
          <cell r="A991" t="str">
            <v>96906-000220A000</v>
          </cell>
          <cell r="B991" t="str">
            <v>FG,ST-ALTA-Switch- 8 PoE_NA,Packing ASSY</v>
          </cell>
        </row>
        <row r="992">
          <cell r="A992" t="str">
            <v>96906-000230A000</v>
          </cell>
          <cell r="B992" t="str">
            <v>FG,ST-ALTA-Switch- 8 PoE_NA,Packing ASSY</v>
          </cell>
        </row>
        <row r="993">
          <cell r="A993" t="str">
            <v>96906-000230A000</v>
          </cell>
          <cell r="B993" t="str">
            <v>FG,ST-ALTA-Switch- 8 PoE_NA,Packing ASSY</v>
          </cell>
        </row>
        <row r="994">
          <cell r="A994" t="str">
            <v>96906-000240A000</v>
          </cell>
          <cell r="B994" t="str">
            <v>FG,ST-ALTA-Switch- 16 PoE_NA,Packing</v>
          </cell>
        </row>
        <row r="995">
          <cell r="A995" t="str">
            <v>96906-000240A000</v>
          </cell>
          <cell r="B995" t="str">
            <v>FG,ST-ALTA-Switch- 16 PoE_NA,Packing</v>
          </cell>
        </row>
        <row r="996">
          <cell r="A996" t="str">
            <v>96906-000250A000</v>
          </cell>
          <cell r="B996" t="str">
            <v>FG,GSUBUSP-Battery_NA,Packing ASSY,(USP</v>
          </cell>
        </row>
        <row r="997">
          <cell r="A997" t="str">
            <v>96906-000260A000</v>
          </cell>
          <cell r="B997" t="str">
            <v>FG,GSUBUSP-Battery_NA,Packing ASSY,(USP</v>
          </cell>
        </row>
        <row r="998">
          <cell r="A998" t="str">
            <v>96906-000260A000</v>
          </cell>
          <cell r="B998" t="str">
            <v>FG,GSUBUSP-Battery_NA,Packing ASSY,(USP</v>
          </cell>
        </row>
        <row r="999">
          <cell r="A999" t="str">
            <v>96906-000270A000</v>
          </cell>
          <cell r="B999" t="str">
            <v>FG,GSUBUSP-Battery_NA,Packing ASSY,(USP</v>
          </cell>
        </row>
        <row r="1000">
          <cell r="A1000" t="str">
            <v>96906-000280A000</v>
          </cell>
          <cell r="B1000" t="str">
            <v>FG,GSUBUSP-Battery_NA,Packing ASSY,(USP</v>
          </cell>
        </row>
        <row r="1001">
          <cell r="A1001" t="str">
            <v>96906-000290A000</v>
          </cell>
          <cell r="B1001" t="str">
            <v>FG,GSUBUSP-Battery_NA,Packing ASSY,RoHS2</v>
          </cell>
        </row>
        <row r="1002">
          <cell r="A1002" t="str">
            <v>96906-000300A000</v>
          </cell>
          <cell r="B1002" t="str">
            <v>FG,GSUBUSP-Battery_NA,Packing ASSY,(USP</v>
          </cell>
        </row>
        <row r="1003">
          <cell r="A1003" t="str">
            <v>96906-000310A000</v>
          </cell>
          <cell r="B1003" t="str">
            <v>FG,GSUBUSP-Battery_NA,Packing ASSY,(USP</v>
          </cell>
        </row>
        <row r="1004">
          <cell r="A1004" t="str">
            <v>96906-000320A000</v>
          </cell>
          <cell r="B1004" t="str">
            <v>FG,CB-TX1K-AC_NA,Packing ASSY,LOVN</v>
          </cell>
        </row>
        <row r="1005">
          <cell r="A1005" t="str">
            <v>96906-000320A000</v>
          </cell>
          <cell r="B1005" t="str">
            <v>FG,CB-TX1K-AC_NA,Packing ASSY,LOVN</v>
          </cell>
        </row>
        <row r="1006">
          <cell r="A1006" t="str">
            <v>96906-000330A000</v>
          </cell>
          <cell r="B1006" t="str">
            <v>FG,CB-TX1K-AC_NA,Packing ASSY,LOVN</v>
          </cell>
        </row>
        <row r="1007">
          <cell r="A1007" t="str">
            <v>96906-000340A000</v>
          </cell>
          <cell r="B1007" t="str">
            <v>FG,CB-TX1K-DC_NA,Packing ASSY,LOVN</v>
          </cell>
        </row>
        <row r="1008">
          <cell r="A1008" t="str">
            <v>96906-000340A000</v>
          </cell>
          <cell r="B1008" t="str">
            <v>FG,CB-TX1K-DC_NA,Packing ASSY,LOVN</v>
          </cell>
        </row>
        <row r="1009">
          <cell r="A1009" t="str">
            <v>96906-000350A000</v>
          </cell>
          <cell r="B1009" t="str">
            <v>FG,CB-TX1K-DC_NA,Packing ASSY,LOVN</v>
          </cell>
        </row>
        <row r="1010">
          <cell r="A1010" t="str">
            <v>96906-000360A000</v>
          </cell>
          <cell r="B1010" t="str">
            <v>FG,CB-EX3028R-P_NA,Packing ASSY,LOVN</v>
          </cell>
        </row>
        <row r="1011">
          <cell r="A1011" t="str">
            <v>96906-000360A000</v>
          </cell>
          <cell r="B1011" t="str">
            <v>FG,CB-EX3028R-P_NA,Packing ASSY,LOVN</v>
          </cell>
        </row>
        <row r="1012">
          <cell r="A1012" t="str">
            <v>96906-000370A000</v>
          </cell>
          <cell r="B1012" t="str">
            <v>FG,CB-EX3052R-P_NA,Packing ASSY,LOVN</v>
          </cell>
        </row>
        <row r="1013">
          <cell r="A1013" t="str">
            <v>96906-000370A000</v>
          </cell>
          <cell r="B1013" t="str">
            <v>FG,CB-EX3052R-P_NA,Packing ASSY,LOVN</v>
          </cell>
        </row>
        <row r="1014">
          <cell r="A1014" t="str">
            <v>96906-000380A000</v>
          </cell>
          <cell r="B1014" t="str">
            <v>FG,CB-TX1K-AC_NA,Packing ASSY</v>
          </cell>
        </row>
        <row r="1015">
          <cell r="A1015" t="str">
            <v>96906-000380A000</v>
          </cell>
          <cell r="B1015" t="str">
            <v>FG,CB-TX1K-AC_NA,Packing ASSY</v>
          </cell>
        </row>
        <row r="1016">
          <cell r="A1016" t="str">
            <v>96906-000390A000</v>
          </cell>
          <cell r="B1016" t="str">
            <v>FG,CB-TX1K-DC_NA,Packing ASSY</v>
          </cell>
        </row>
        <row r="1017">
          <cell r="A1017" t="str">
            <v>96906-000390A000</v>
          </cell>
          <cell r="B1017" t="str">
            <v>FG,CB-TX1K-DC_NA,Packing ASSY</v>
          </cell>
        </row>
        <row r="1018">
          <cell r="A1018" t="str">
            <v>96906-000400A000</v>
          </cell>
          <cell r="B1018" t="str">
            <v>FG,ST-ALTA-Switch- 8 PoE_NA,Packing ASSY</v>
          </cell>
        </row>
        <row r="1019">
          <cell r="A1019" t="str">
            <v>96906-000400A000</v>
          </cell>
          <cell r="B1019" t="str">
            <v>FG,ST-ALTA-Switch- 8 PoE_NA,Packing ASSY</v>
          </cell>
        </row>
        <row r="1020">
          <cell r="A1020" t="str">
            <v>96906-000420A000</v>
          </cell>
          <cell r="B1020" t="str">
            <v>FG,GSB1601_NA,Packing ASSY,(ES-16-XG)</v>
          </cell>
        </row>
        <row r="1021">
          <cell r="A1021" t="str">
            <v>96906-000440A000</v>
          </cell>
          <cell r="B1021" t="str">
            <v>FG,GSB1601_NA,Packing ASSY,(ES-16-XG)</v>
          </cell>
        </row>
        <row r="1022">
          <cell r="A1022" t="str">
            <v>96906-000460A000</v>
          </cell>
          <cell r="B1022" t="str">
            <v>FG,GSB1601_NA,Packing ASSY,(ES-16-XG) UI</v>
          </cell>
        </row>
        <row r="1023">
          <cell r="A1023" t="str">
            <v>96906-000480A000</v>
          </cell>
          <cell r="B1023" t="str">
            <v>FG,GSUBUSW-Lite-16-POE_NA,Packing ASSY</v>
          </cell>
        </row>
        <row r="1024">
          <cell r="A1024" t="str">
            <v>96906-000480A000</v>
          </cell>
          <cell r="B1024" t="str">
            <v>FG,GSUBUSW-Lite-16-POE_NA,Packing ASSY</v>
          </cell>
        </row>
        <row r="1025">
          <cell r="A1025" t="str">
            <v>96906-000490A000</v>
          </cell>
          <cell r="B1025" t="str">
            <v>FG,GSUBUSW-Lite-16-POE_NA,Packing ASSY</v>
          </cell>
        </row>
        <row r="1026">
          <cell r="A1026" t="str">
            <v>96906-000490A000</v>
          </cell>
          <cell r="B1026" t="str">
            <v>FG,GSUBUSW-Lite-16-POE_NA,Packing ASSY</v>
          </cell>
        </row>
        <row r="1027">
          <cell r="A1027" t="str">
            <v>96906-000500A000</v>
          </cell>
          <cell r="B1027" t="str">
            <v>FG,ST-1001-MQ1P_NA,Packing ASSY,RoHS2</v>
          </cell>
        </row>
        <row r="1028">
          <cell r="A1028" t="str">
            <v>96906-000500A000</v>
          </cell>
          <cell r="B1028" t="str">
            <v>FG,ST-1001-MQ1P_NA,Packing ASSY,RoHS2</v>
          </cell>
        </row>
        <row r="1029">
          <cell r="A1029" t="str">
            <v>96906-000560A000</v>
          </cell>
          <cell r="B1029" t="str">
            <v>FG,EN5320-48P-8XE_NA,Packing ASSY,LOVN</v>
          </cell>
        </row>
        <row r="1030">
          <cell r="A1030" t="str">
            <v>96906-000560A000</v>
          </cell>
          <cell r="B1030" t="str">
            <v>FG,EN5320-48P-8XE_NA,Packing ASSY,LOVN</v>
          </cell>
        </row>
        <row r="1031">
          <cell r="A1031" t="str">
            <v>96906-000590A000</v>
          </cell>
          <cell r="B1031" t="str">
            <v>FG,EN5320-24T-8XE_NA,LOVN Extreme</v>
          </cell>
        </row>
        <row r="1032">
          <cell r="A1032" t="str">
            <v>96906-000600A000</v>
          </cell>
          <cell r="B1032" t="str">
            <v>FG,EN5320-24P-8XE_NA,LOVN Extreme</v>
          </cell>
        </row>
        <row r="1033">
          <cell r="A1033" t="str">
            <v>96906-000610A000</v>
          </cell>
          <cell r="B1033" t="str">
            <v>FG,EN5320-16P-4XE_NA,LOVN Extreme</v>
          </cell>
        </row>
        <row r="1034">
          <cell r="A1034" t="str">
            <v>96906-000620A000</v>
          </cell>
          <cell r="B1034" t="str">
            <v>FG,EN5320-16P-4XE-DC_NA,_FG_LOVN_SLA,</v>
          </cell>
        </row>
        <row r="1035">
          <cell r="A1035" t="str">
            <v>96908-000010A000</v>
          </cell>
          <cell r="B1035" t="str">
            <v>FG,GSUBUSW-Lite-8-POE_NA,8ports + 1G</v>
          </cell>
        </row>
        <row r="1036">
          <cell r="A1036" t="str">
            <v>96908-000010A000</v>
          </cell>
          <cell r="B1036" t="str">
            <v>FG,GSUBUSW-Lite-8-POE_NA,8ports + 1G</v>
          </cell>
        </row>
        <row r="1037">
          <cell r="A1037" t="str">
            <v>96908-000020A000</v>
          </cell>
          <cell r="B1037" t="str">
            <v>FG,GSUBUSW-Lite-16-POE_NA,FCC</v>
          </cell>
        </row>
        <row r="1038">
          <cell r="A1038" t="str">
            <v>96908-000020A000</v>
          </cell>
          <cell r="B1038" t="str">
            <v>FG,GSUBUSW-Lite-16-POE_NA,FCC</v>
          </cell>
        </row>
        <row r="1039">
          <cell r="A1039" t="str">
            <v>96908-000030A000</v>
          </cell>
          <cell r="B1039" t="str">
            <v>FG,GSUBUSW-Flex-Mini_NA,FCC,600-02185</v>
          </cell>
        </row>
        <row r="1040">
          <cell r="A1040" t="str">
            <v>96908-000030A000</v>
          </cell>
          <cell r="B1040" t="str">
            <v>FG,GSUBUSW-Flex-Mini_NA,FCC,600-02185</v>
          </cell>
        </row>
        <row r="1041">
          <cell r="A1041" t="str">
            <v>96908-000040A000</v>
          </cell>
          <cell r="B1041" t="str">
            <v>FG,GSUBUSW-Flex-Mini_NA,FCC,600-02184</v>
          </cell>
        </row>
        <row r="1042">
          <cell r="A1042" t="str">
            <v>96908-000040A000</v>
          </cell>
          <cell r="B1042" t="str">
            <v>FG,GSUBUSW-Flex-Mini_NA,FCC,600-02184</v>
          </cell>
        </row>
        <row r="1043">
          <cell r="A1043" t="str">
            <v>96908-000050A000</v>
          </cell>
          <cell r="B1043" t="str">
            <v>FG,GSUBUSW-Lite-8-POE_NA</v>
          </cell>
        </row>
        <row r="1044">
          <cell r="A1044" t="str">
            <v>96908-000050A000</v>
          </cell>
          <cell r="B1044" t="str">
            <v>FG,GSUBUSW-Lite-8-POE_NA</v>
          </cell>
        </row>
        <row r="1045">
          <cell r="A1045" t="str">
            <v>96908-000060A000</v>
          </cell>
          <cell r="B1045" t="str">
            <v>FG,GSUBUSW-24-POE_NA,FCC</v>
          </cell>
        </row>
        <row r="1046">
          <cell r="A1046" t="str">
            <v>96908-000060A000</v>
          </cell>
          <cell r="B1046" t="str">
            <v>FG,GSUBUSW-24-POE_NA,FCC</v>
          </cell>
        </row>
        <row r="1047">
          <cell r="A1047" t="str">
            <v>96908-000070A000</v>
          </cell>
          <cell r="B1047" t="str">
            <v>FG,GSUBUSW-Lite-16-POE_NA,FCC Packing</v>
          </cell>
        </row>
        <row r="1048">
          <cell r="A1048" t="str">
            <v>96908-000070A000</v>
          </cell>
          <cell r="B1048" t="str">
            <v>FG,GSUBUSW-Lite-16-POE_NA,FCC Packing</v>
          </cell>
        </row>
        <row r="1049">
          <cell r="A1049" t="str">
            <v>96908-000080A000</v>
          </cell>
          <cell r="B1049" t="str">
            <v>FG,GSUBUSW-Lite-16-POE_NA,EE16 UI FCC</v>
          </cell>
        </row>
        <row r="1050">
          <cell r="A1050" t="str">
            <v>96908-000080A000</v>
          </cell>
          <cell r="B1050" t="str">
            <v>FG,GSUBUSW-Lite-16-POE_NA,EE16 UI FCC</v>
          </cell>
        </row>
        <row r="1051">
          <cell r="A1051" t="str">
            <v>96908-000090A000</v>
          </cell>
          <cell r="B1051" t="str">
            <v>FG,GSUBUSW-Lite-16-POE_NA,New MB with</v>
          </cell>
        </row>
        <row r="1052">
          <cell r="A1052" t="str">
            <v>96908-000090A000</v>
          </cell>
          <cell r="B1052" t="str">
            <v>FG,GSUBUSW-Lite-16-POE_NA,New MB with</v>
          </cell>
        </row>
        <row r="1053">
          <cell r="A1053" t="str">
            <v>96908-000100A000</v>
          </cell>
          <cell r="B1053" t="str">
            <v>FG,GSUBUSW-24-POE_NA,New MB UI FCC</v>
          </cell>
        </row>
        <row r="1054">
          <cell r="A1054" t="str">
            <v>96908-000100A000</v>
          </cell>
          <cell r="B1054" t="str">
            <v>FG,GSUBUSW-24-POE_NA,New MB UI FCC</v>
          </cell>
        </row>
        <row r="1055">
          <cell r="A1055" t="str">
            <v>96908-000110A000</v>
          </cell>
          <cell r="B1055" t="str">
            <v>FG,GSUBUSW-24-POE_NA,FCC (USW-24-POE)</v>
          </cell>
        </row>
        <row r="1056">
          <cell r="A1056" t="str">
            <v>96908-000110A000</v>
          </cell>
          <cell r="B1056" t="str">
            <v>FG,GSUBUSW-24-POE_NA,FCC (USW-24-POE)</v>
          </cell>
        </row>
        <row r="1057">
          <cell r="A1057" t="str">
            <v>96908-000120A000</v>
          </cell>
          <cell r="B1057" t="str">
            <v>FG,GSUBUSW-24-POE_NA,FCC Packing</v>
          </cell>
        </row>
        <row r="1058">
          <cell r="A1058" t="str">
            <v>96908-000120A000</v>
          </cell>
          <cell r="B1058" t="str">
            <v>FG,GSUBUSW-24-POE_NA,FCC Packing</v>
          </cell>
        </row>
        <row r="1059">
          <cell r="A1059" t="str">
            <v>96908-000130A000</v>
          </cell>
          <cell r="B1059" t="str">
            <v>FG,GSUBUSW-Flex-Mini_NA,U SKU</v>
          </cell>
        </row>
        <row r="1060">
          <cell r="A1060" t="str">
            <v>96908-000130A000</v>
          </cell>
          <cell r="B1060" t="str">
            <v>FG,GSUBUSW-Flex-Mini_NA,U SKU</v>
          </cell>
        </row>
        <row r="1061">
          <cell r="A1061" t="str">
            <v>96908-000140A000</v>
          </cell>
          <cell r="B1061" t="str">
            <v>FG,GSUBUSW-Flex_NA,Packing FCC</v>
          </cell>
        </row>
        <row r="1062">
          <cell r="A1062" t="str">
            <v>96908-000140A000</v>
          </cell>
          <cell r="B1062" t="str">
            <v>FG,GSUBUSW-Flex_NA,Packing FCC</v>
          </cell>
        </row>
        <row r="1063">
          <cell r="A1063" t="str">
            <v>96908-000150A000</v>
          </cell>
          <cell r="B1063" t="str">
            <v>FG,GSUBUSW-Flex_NA,Packing FCC</v>
          </cell>
        </row>
        <row r="1064">
          <cell r="A1064" t="str">
            <v>96908-000150A000</v>
          </cell>
          <cell r="B1064" t="str">
            <v>FG,GSUBUSW-Flex_NA,Packing FCC</v>
          </cell>
        </row>
        <row r="1065">
          <cell r="A1065" t="str">
            <v>96908-000160A000</v>
          </cell>
          <cell r="B1065" t="str">
            <v>FG,GSUBUISP-S_NA,Packing FCC (UISP-S)</v>
          </cell>
        </row>
        <row r="1066">
          <cell r="A1066" t="str">
            <v>96908-000160A000</v>
          </cell>
          <cell r="B1066" t="str">
            <v>FG,GSUBUISP-S_NA,Packing FCC (UISP-S)</v>
          </cell>
        </row>
        <row r="1067">
          <cell r="A1067" t="str">
            <v>96908-000170A000</v>
          </cell>
          <cell r="B1067" t="str">
            <v>FG,GSUBUISP-R_NA,Packing FCC (UISP-R)</v>
          </cell>
        </row>
        <row r="1068">
          <cell r="A1068" t="str">
            <v>96908-000170A000</v>
          </cell>
          <cell r="B1068" t="str">
            <v>FG,GSUBUISP-R_NA,Packing FCC (UISP-R)</v>
          </cell>
        </row>
        <row r="1069">
          <cell r="A1069" t="str">
            <v>96908-000180A000</v>
          </cell>
          <cell r="B1069" t="str">
            <v>FG,GSUBUSW-Aggregation_NA,Packing FCC</v>
          </cell>
        </row>
        <row r="1070">
          <cell r="A1070" t="str">
            <v>96908-000180A000</v>
          </cell>
          <cell r="B1070" t="str">
            <v>FG,GSUBUSW-Aggregation_NA,Packing FCC</v>
          </cell>
        </row>
        <row r="1071">
          <cell r="A1071" t="str">
            <v>96908-000190A000</v>
          </cell>
          <cell r="B1071" t="str">
            <v>FG,GSUBUISP-R_NA,Packing EU (UISP-R)</v>
          </cell>
        </row>
        <row r="1072">
          <cell r="A1072" t="str">
            <v>96908-000190A000</v>
          </cell>
          <cell r="B1072" t="str">
            <v>FG,GSUBUISP-R_NA,Packing EU (UISP-R)</v>
          </cell>
        </row>
        <row r="1073">
          <cell r="A1073" t="str">
            <v>96908-000200A000</v>
          </cell>
          <cell r="B1073" t="str">
            <v>FG,GSUBUISP-S_NA,Packing EU (UISP-S)</v>
          </cell>
        </row>
        <row r="1074">
          <cell r="A1074" t="str">
            <v>96908-000200A000</v>
          </cell>
          <cell r="B1074" t="str">
            <v>FG,GSUBUISP-S_NA,Packing EU (UISP-S)</v>
          </cell>
        </row>
        <row r="1075">
          <cell r="A1075" t="str">
            <v>96908-000210A000</v>
          </cell>
          <cell r="B1075" t="str">
            <v>FG,GSUBUSW-Enterprise-48-PoE_NA</v>
          </cell>
        </row>
        <row r="1076">
          <cell r="A1076" t="str">
            <v>96908-000210A000</v>
          </cell>
          <cell r="B1076" t="str">
            <v>FG,GSUBUSW-Enterprise-48-PoE_NA</v>
          </cell>
        </row>
        <row r="1077">
          <cell r="A1077" t="str">
            <v>96908-000220A000</v>
          </cell>
          <cell r="B1077" t="str">
            <v>FG,GSUBUSW-Flex_NA,(USW-Flex) 600-02343</v>
          </cell>
        </row>
        <row r="1078">
          <cell r="A1078" t="str">
            <v>96908-000230A000</v>
          </cell>
          <cell r="B1078" t="str">
            <v>FG,GSUBUSW-24-POE_NA,FCC Packing</v>
          </cell>
        </row>
        <row r="1079">
          <cell r="A1079" t="str">
            <v>96908-000240A000</v>
          </cell>
          <cell r="B1079" t="str">
            <v>FG,GSUBUSW-24-POE_NA,FCC Packing</v>
          </cell>
        </row>
        <row r="1080">
          <cell r="A1080" t="str">
            <v>96908-000240A000</v>
          </cell>
          <cell r="B1080" t="str">
            <v>FG,GSUBUSW-24-POE_NA,FCC Packing</v>
          </cell>
        </row>
        <row r="1081">
          <cell r="A1081" t="str">
            <v>96908-000250A000</v>
          </cell>
          <cell r="B1081" t="str">
            <v>FG,GSUBUSW-24-POE_NA,FCC Packing</v>
          </cell>
        </row>
        <row r="1082">
          <cell r="A1082" t="str">
            <v>96908-000250A000</v>
          </cell>
          <cell r="B1082" t="str">
            <v>FG,GSUBUSW-24-POE_NA,FCC Packing</v>
          </cell>
        </row>
        <row r="1083">
          <cell r="A1083" t="str">
            <v>96908-000260A000</v>
          </cell>
          <cell r="B1083" t="str">
            <v>FG,GSUBUSW-Pro-24-POE_NA,Packing FCC</v>
          </cell>
        </row>
        <row r="1084">
          <cell r="A1084" t="str">
            <v>96908-000270A000</v>
          </cell>
          <cell r="B1084" t="str">
            <v>FG,GSUBUSW-Pro-24-POE_NA,Packing AR</v>
          </cell>
        </row>
        <row r="1085">
          <cell r="A1085" t="str">
            <v>96908-000280A000</v>
          </cell>
          <cell r="B1085" t="str">
            <v>FG,GSUBUSW-Pro-24-POE_NA,Packing U</v>
          </cell>
        </row>
        <row r="1086">
          <cell r="A1086" t="str">
            <v>96908-000290A000</v>
          </cell>
          <cell r="B1086" t="str">
            <v>FG,GSUBUSW-Pro-48-POE_NA,Packing AR</v>
          </cell>
        </row>
        <row r="1087">
          <cell r="A1087" t="str">
            <v>96908-000290A000</v>
          </cell>
          <cell r="B1087" t="str">
            <v>FG,GSUBUSW-Pro-48-POE_NA,Packing AR</v>
          </cell>
        </row>
        <row r="1088">
          <cell r="A1088" t="str">
            <v>96908-000300A000</v>
          </cell>
          <cell r="B1088" t="str">
            <v>FG,GSUBUSW-Pro-24-POE_NA,Packing FCC</v>
          </cell>
        </row>
        <row r="1089">
          <cell r="A1089" t="str">
            <v>96908-000300A000</v>
          </cell>
          <cell r="B1089" t="str">
            <v>FG,GSUBUSW-Pro-24-POE_NA,Packing FCC</v>
          </cell>
        </row>
        <row r="1090">
          <cell r="A1090" t="str">
            <v>96908-000310A000</v>
          </cell>
          <cell r="B1090" t="str">
            <v>FG,GSUBUSW-Pro-24-POE_NA,Packing FCC</v>
          </cell>
        </row>
        <row r="1091">
          <cell r="A1091" t="str">
            <v>96908-000310A000</v>
          </cell>
          <cell r="B1091" t="str">
            <v>FG,GSUBUSW-Pro-24-POE_NA,Packing FCC</v>
          </cell>
        </row>
        <row r="1092">
          <cell r="A1092" t="str">
            <v>96908-000320A000</v>
          </cell>
          <cell r="B1092" t="str">
            <v>FG,GSUBUSW-Pro-48-POE_NA,Packing FCC</v>
          </cell>
        </row>
        <row r="1093">
          <cell r="A1093" t="str">
            <v>96908-000320A000</v>
          </cell>
          <cell r="B1093" t="str">
            <v>FG,GSUBUSW-Pro-48-POE_NA,Packing FCC</v>
          </cell>
        </row>
        <row r="1094">
          <cell r="A1094" t="str">
            <v>96908-000330A000</v>
          </cell>
          <cell r="B1094" t="str">
            <v>FG,GSUBUSW-Flex_NA,Packing (USW-Flex)</v>
          </cell>
        </row>
        <row r="1095">
          <cell r="A1095" t="str">
            <v>96908-000340A000</v>
          </cell>
          <cell r="B1095" t="str">
            <v>FG,GSUBUSW-Pro-24-POE_NA</v>
          </cell>
        </row>
        <row r="1096">
          <cell r="A1096" t="str">
            <v>96908-000350A000</v>
          </cell>
          <cell r="B1096" t="str">
            <v>FG,GSUBUSW-Pro-48-POE_NA</v>
          </cell>
        </row>
        <row r="1097">
          <cell r="A1097" t="str">
            <v>96908-000350A000</v>
          </cell>
          <cell r="B1097" t="str">
            <v>FG,GSUBUSW-Pro-48-POE_NA</v>
          </cell>
        </row>
        <row r="1098">
          <cell r="A1098" t="str">
            <v>96908-000360A000</v>
          </cell>
          <cell r="B1098" t="str">
            <v>FG,GSUBUSW-Pro-48-POE_NA,UI AU Packing</v>
          </cell>
        </row>
        <row r="1099">
          <cell r="A1099" t="str">
            <v>96908-000370A000</v>
          </cell>
          <cell r="B1099" t="str">
            <v>FG,GSUBUSW-Pro-48-POE_NA,UI BR Packing</v>
          </cell>
        </row>
        <row r="1100">
          <cell r="A1100" t="str">
            <v>96908-000370A000</v>
          </cell>
          <cell r="B1100" t="str">
            <v>FG,GSUBUSW-Pro-48-POE_NA,UI BR Packing</v>
          </cell>
        </row>
        <row r="1101">
          <cell r="A1101" t="str">
            <v>96908-000380A000</v>
          </cell>
          <cell r="B1101" t="str">
            <v>FG,GSUBUSW-Pro-48-POE_NA,UI AR Packing</v>
          </cell>
        </row>
        <row r="1102">
          <cell r="A1102" t="str">
            <v>96908-000390A000</v>
          </cell>
          <cell r="B1102" t="str">
            <v>FG,GSUBUSW-Pro-48-POE_NA,UI U Packing</v>
          </cell>
        </row>
        <row r="1103">
          <cell r="A1103" t="str">
            <v>96908-000400A000</v>
          </cell>
          <cell r="B1103" t="str">
            <v>FG,GSUBUSW-Enterprise-48-PoE_NA</v>
          </cell>
        </row>
        <row r="1104">
          <cell r="A1104" t="str">
            <v>96908-000400A000</v>
          </cell>
          <cell r="B1104" t="str">
            <v>FG,GSUBUSW-Enterprise-48-PoE_NA</v>
          </cell>
        </row>
        <row r="1105">
          <cell r="A1105" t="str">
            <v>96908-000410A000</v>
          </cell>
          <cell r="B1105" t="str">
            <v>FG,GSUBUSW-Enterprise-48-PoE_NA</v>
          </cell>
        </row>
        <row r="1106">
          <cell r="A1106" t="str">
            <v>96908-000410A000</v>
          </cell>
          <cell r="B1106" t="str">
            <v>FG,GSUBUSW-Enterprise-48-PoE_NA</v>
          </cell>
        </row>
        <row r="1107">
          <cell r="A1107" t="str">
            <v>96908-000420A000</v>
          </cell>
          <cell r="B1107" t="str">
            <v>FG,GSUBUSW-Enterprise-48-PoE_NA</v>
          </cell>
        </row>
        <row r="1108">
          <cell r="A1108" t="str">
            <v>96908-000420A000</v>
          </cell>
          <cell r="B1108" t="str">
            <v>FG,GSUBUSW-Enterprise-48-PoE_NA</v>
          </cell>
        </row>
        <row r="1109">
          <cell r="A1109" t="str">
            <v>96908-000430A000</v>
          </cell>
          <cell r="B1109" t="str">
            <v>FG,GSUBUSW-Enterprise-48-PoE_NA</v>
          </cell>
        </row>
        <row r="1110">
          <cell r="A1110" t="str">
            <v>96908-000430A000</v>
          </cell>
          <cell r="B1110" t="str">
            <v>FG,GSUBUSW-Enterprise-48-PoE_NA</v>
          </cell>
        </row>
        <row r="1111">
          <cell r="A1111" t="str">
            <v>96908-000440A000</v>
          </cell>
          <cell r="B1111" t="str">
            <v>FG,GSUBUSW-Aggregation_NA,Packing AR</v>
          </cell>
        </row>
        <row r="1112">
          <cell r="A1112" t="str">
            <v>96908-000440A000</v>
          </cell>
          <cell r="B1112" t="str">
            <v>FG,GSUBUSW-Aggregation_NA,Packing AR</v>
          </cell>
        </row>
        <row r="1113">
          <cell r="A1113" t="str">
            <v>96908-000450A000</v>
          </cell>
          <cell r="B1113" t="str">
            <v>FG,GSUBUSW-Aggregation_NA,Packing BR</v>
          </cell>
        </row>
        <row r="1114">
          <cell r="A1114" t="str">
            <v>96908-000450A000</v>
          </cell>
          <cell r="B1114" t="str">
            <v>FG,GSUBUSW-Aggregation_NA,Packing BR</v>
          </cell>
        </row>
        <row r="1115">
          <cell r="A1115" t="str">
            <v>96908-000460A000</v>
          </cell>
          <cell r="B1115" t="str">
            <v>FG,GSUBUSW-Enterprise-48-PoE_NA</v>
          </cell>
        </row>
        <row r="1116">
          <cell r="A1116" t="str">
            <v>96908-000460A000</v>
          </cell>
          <cell r="B1116" t="str">
            <v>FG,GSUBUSW-Enterprise-48-PoE_NA</v>
          </cell>
        </row>
        <row r="1117">
          <cell r="A1117" t="str">
            <v>96908-000470A000</v>
          </cell>
          <cell r="B1117" t="str">
            <v>FG,GSUBUSW-Aggregation_NA,Packing EU</v>
          </cell>
        </row>
        <row r="1118">
          <cell r="A1118" t="str">
            <v>96908-000470A000</v>
          </cell>
          <cell r="B1118" t="str">
            <v>FG,GSUBUSW-Aggregation_NA,Packing EU</v>
          </cell>
        </row>
        <row r="1119">
          <cell r="A1119" t="str">
            <v>96908-000480A000</v>
          </cell>
          <cell r="B1119" t="str">
            <v>FG,GSUBUSW-Aggregation_NA,Packing AU</v>
          </cell>
        </row>
        <row r="1120">
          <cell r="A1120" t="str">
            <v>96908-000480A000</v>
          </cell>
          <cell r="B1120" t="str">
            <v>FG,GSUBUSW-Aggregation_NA,Packing AU</v>
          </cell>
        </row>
        <row r="1121">
          <cell r="A1121" t="str">
            <v>96908-000490A000</v>
          </cell>
          <cell r="B1121" t="str">
            <v>FG,GSUBUSW-Aggregation_NA,Packing FCC</v>
          </cell>
        </row>
        <row r="1122">
          <cell r="A1122" t="str">
            <v>96908-000490A000</v>
          </cell>
          <cell r="B1122" t="str">
            <v>FG,GSUBUSW-Aggregation_NA,Packing FCC</v>
          </cell>
        </row>
        <row r="1123">
          <cell r="A1123" t="str">
            <v>96908-000500A000</v>
          </cell>
          <cell r="B1123" t="str">
            <v>FG,GSUBUSW-Enterprise-48-PoE_NA</v>
          </cell>
        </row>
        <row r="1124">
          <cell r="A1124" t="str">
            <v>96908-000500A000</v>
          </cell>
          <cell r="B1124" t="str">
            <v>FG,GSUBUSW-Enterprise-48-PoE_NA</v>
          </cell>
        </row>
        <row r="1125">
          <cell r="A1125" t="str">
            <v>96908-000510A000</v>
          </cell>
          <cell r="B1125" t="str">
            <v>FG,GSUBUSW-Enterprise-48-PoE_NA</v>
          </cell>
        </row>
        <row r="1126">
          <cell r="A1126" t="str">
            <v>96908-000510A000</v>
          </cell>
          <cell r="B1126" t="str">
            <v>FG,GSUBUSW-Enterprise-48-PoE_NA</v>
          </cell>
        </row>
        <row r="1127">
          <cell r="A1127" t="str">
            <v>96908-000520A000</v>
          </cell>
          <cell r="B1127" t="str">
            <v>FG,GSUBUSW-Pro-48-POE_NA</v>
          </cell>
        </row>
        <row r="1128">
          <cell r="A1128" t="str">
            <v>96908-000520A000</v>
          </cell>
          <cell r="B1128" t="str">
            <v>FG,GSUBUSW-Pro-48-POE_NA</v>
          </cell>
        </row>
        <row r="1129">
          <cell r="A1129" t="str">
            <v>96908-000530A000</v>
          </cell>
          <cell r="B1129" t="str">
            <v>FG,GSUBUSW-Aggregation_NA,Packing</v>
          </cell>
        </row>
        <row r="1130">
          <cell r="A1130" t="str">
            <v>96908-000540A000</v>
          </cell>
          <cell r="B1130" t="str">
            <v>FG,GSUBUISP-Console_NA,(UISP-Console)</v>
          </cell>
        </row>
        <row r="1131">
          <cell r="A1131" t="str">
            <v>96908-000540A000</v>
          </cell>
          <cell r="B1131" t="str">
            <v>FG,GSUBUISP-Console_NA,(UISP-Console)</v>
          </cell>
        </row>
        <row r="1132">
          <cell r="A1132" t="str">
            <v>96908-000550A000</v>
          </cell>
          <cell r="B1132" t="str">
            <v>FG,GSUBUISP-Console_NA,(UISP-Console)</v>
          </cell>
        </row>
        <row r="1133">
          <cell r="A1133" t="str">
            <v>96908-000550A000</v>
          </cell>
          <cell r="B1133" t="str">
            <v>FG,GSUBUISP-Console_NA,(UISP-Console)</v>
          </cell>
        </row>
        <row r="1134">
          <cell r="A1134" t="str">
            <v>96908-000560A000</v>
          </cell>
          <cell r="B1134" t="str">
            <v>FG,GSUBUSW-Flex_NA,Packing FCC (USW</v>
          </cell>
        </row>
        <row r="1135">
          <cell r="A1135" t="str">
            <v>96908-000570A000</v>
          </cell>
          <cell r="B1135" t="str">
            <v>FG,GSUBUSW-Flex_NA,Packing FCC (USW</v>
          </cell>
        </row>
        <row r="1136">
          <cell r="A1136" t="str">
            <v>96908-000580A000</v>
          </cell>
          <cell r="B1136" t="str">
            <v>FG,GSUBUSW-Pro-24-POE_NA,Packing FCC</v>
          </cell>
        </row>
        <row r="1137">
          <cell r="A1137" t="str">
            <v>96908-000590A000</v>
          </cell>
          <cell r="B1137" t="str">
            <v>FG,GSUBUSW-Pro-48-POE_NA,Packing FCC</v>
          </cell>
        </row>
        <row r="1138">
          <cell r="A1138" t="str">
            <v>96908-000640A000</v>
          </cell>
          <cell r="B1138" t="str">
            <v>FG,GSUBUISP-S-Pro_NA,Packing ASSY (UISP</v>
          </cell>
        </row>
        <row r="1139">
          <cell r="A1139" t="str">
            <v>96908-000640A000</v>
          </cell>
          <cell r="B1139" t="str">
            <v>FG,GSUBUISP-S-Pro_NA,Packing ASSY (UISP</v>
          </cell>
        </row>
        <row r="1140">
          <cell r="A1140" t="str">
            <v>96908-000650A000</v>
          </cell>
          <cell r="B1140" t="str">
            <v>FG,GSUBUISP-R-Pro_NA,Packing ASSY (UISP</v>
          </cell>
        </row>
        <row r="1141">
          <cell r="A1141" t="str">
            <v>96908-000650A000</v>
          </cell>
          <cell r="B1141" t="str">
            <v>FG,GSUBUISP-R-Pro_NA,Packing ASSY (UISP</v>
          </cell>
        </row>
        <row r="1142">
          <cell r="A1142" t="str">
            <v>96908-000660A000</v>
          </cell>
          <cell r="B1142" t="str">
            <v>FG,GSUBUISP-P_NA,Packing ASSY (UISP-P)</v>
          </cell>
        </row>
        <row r="1143">
          <cell r="A1143" t="str">
            <v>96908-000660A000</v>
          </cell>
          <cell r="B1143" t="str">
            <v>FG,GSUBUISP-P_NA,Packing ASSY (UISP-P)</v>
          </cell>
        </row>
        <row r="1144">
          <cell r="A1144" t="str">
            <v>96908-000670A000</v>
          </cell>
          <cell r="B1144" t="str">
            <v>FG,GSUBUISP-S-Pro_NA,Packing ASSY (UISP</v>
          </cell>
        </row>
        <row r="1145">
          <cell r="A1145" t="str">
            <v>96908-000670A000</v>
          </cell>
          <cell r="B1145" t="str">
            <v>FG,GSUBUISP-S-Pro_NA,Packing ASSY (UISP</v>
          </cell>
        </row>
        <row r="1146">
          <cell r="A1146" t="str">
            <v>96908-000680A000</v>
          </cell>
          <cell r="B1146" t="str">
            <v>FG,GSUBUISP-R-Pro_NA,Packing ASSY (UISP</v>
          </cell>
        </row>
        <row r="1147">
          <cell r="A1147" t="str">
            <v>96908-000680A000</v>
          </cell>
          <cell r="B1147" t="str">
            <v>FG,GSUBUISP-R-Pro_NA,Packing ASSY (UISP</v>
          </cell>
        </row>
        <row r="1148">
          <cell r="A1148" t="str">
            <v>96908-000690A000</v>
          </cell>
          <cell r="B1148" t="str">
            <v>FG,GSUBUSW-Pro-48-POE_NA,GD59136 Group</v>
          </cell>
        </row>
        <row r="1149">
          <cell r="A1149" t="str">
            <v>96908-000690A000</v>
          </cell>
          <cell r="B1149" t="str">
            <v>FG,GSUBUSW-Pro-48-POE_NA,GD59136 Group</v>
          </cell>
        </row>
        <row r="1150">
          <cell r="A1150" t="str">
            <v>96908-000700A000</v>
          </cell>
          <cell r="B1150" t="str">
            <v>FG,GSUBUSW-Pro-48-POE_NA,GD59136 Group</v>
          </cell>
        </row>
        <row r="1151">
          <cell r="A1151" t="str">
            <v>96908-000700A000</v>
          </cell>
          <cell r="B1151" t="str">
            <v>FG,GSUBUSW-Pro-48-POE_NA,GD59136 Group</v>
          </cell>
        </row>
        <row r="1152">
          <cell r="A1152" t="str">
            <v>96908-000710A000</v>
          </cell>
          <cell r="B1152" t="str">
            <v>FG,GSUBUSW-Pro-48-POE_NA,GD59136 Group</v>
          </cell>
        </row>
        <row r="1153">
          <cell r="A1153" t="str">
            <v>96908-000720A000</v>
          </cell>
          <cell r="B1153" t="str">
            <v>FG,GSUBUSW-Pro-48-POE_NA,GD59136 Group</v>
          </cell>
        </row>
        <row r="1154">
          <cell r="A1154" t="str">
            <v>96908-000720A000</v>
          </cell>
          <cell r="B1154" t="str">
            <v>FG,GSUBUSW-Pro-48-POE_NA,GD59136 Group</v>
          </cell>
        </row>
        <row r="1155">
          <cell r="A1155" t="str">
            <v>96908-000730A000</v>
          </cell>
          <cell r="B1155" t="str">
            <v>FG,GSUBUSW-Pro-48-POE_NA,GD59136 Group</v>
          </cell>
        </row>
        <row r="1156">
          <cell r="A1156" t="str">
            <v>96908-000730A000</v>
          </cell>
          <cell r="B1156" t="str">
            <v>FG,GSUBUSW-Pro-48-POE_NA,GD59136 Group</v>
          </cell>
        </row>
        <row r="1157">
          <cell r="A1157" t="str">
            <v>96908-000740A000</v>
          </cell>
          <cell r="B1157" t="str">
            <v>FG,GSUBUISP-P-Pro_NA,Packing ASSY FCC</v>
          </cell>
        </row>
        <row r="1158">
          <cell r="A1158" t="str">
            <v>96908-000740A000</v>
          </cell>
          <cell r="B1158" t="str">
            <v>FG,GSUBUISP-P-Pro_NA,Packing ASSY FCC</v>
          </cell>
        </row>
        <row r="1159">
          <cell r="A1159" t="str">
            <v>96908-000750A000</v>
          </cell>
          <cell r="B1159" t="str">
            <v>FG,GSUBUISP-P-Pro_NA,Packing ASSY EU</v>
          </cell>
        </row>
        <row r="1160">
          <cell r="A1160" t="str">
            <v>96908-000760A000</v>
          </cell>
          <cell r="B1160" t="str">
            <v>FG,GSUBUSP-RPS-Pro_NA,Packing ASSY (USP</v>
          </cell>
        </row>
        <row r="1161">
          <cell r="A1161" t="str">
            <v>96908-000760A000</v>
          </cell>
          <cell r="B1161" t="str">
            <v>FG,GSUBUSP-RPS-Pro_NA,Packing ASSY (USP</v>
          </cell>
        </row>
        <row r="1162">
          <cell r="A1162" t="str">
            <v>96908-000770A000</v>
          </cell>
          <cell r="B1162" t="str">
            <v>FG,FSUBUSP-RPS_NA,(USP-RPS) 16MB for</v>
          </cell>
        </row>
        <row r="1163">
          <cell r="A1163" t="str">
            <v>96908-000770A000</v>
          </cell>
          <cell r="B1163" t="str">
            <v>FG,FSUBUSP-RPS_NA,(USP-RPS) 16MB for</v>
          </cell>
        </row>
        <row r="1164">
          <cell r="A1164" t="str">
            <v>96908-000780A000</v>
          </cell>
          <cell r="B1164" t="str">
            <v>FG,GSUBUISP-FIBER-XG_NA,Packing ASSY FCC</v>
          </cell>
        </row>
        <row r="1165">
          <cell r="A1165" t="str">
            <v>96908-000780A000</v>
          </cell>
          <cell r="B1165" t="str">
            <v>FG,GSUBUISP-FIBER-XG_NA,Packing ASSY FCC</v>
          </cell>
        </row>
        <row r="1166">
          <cell r="A1166" t="str">
            <v>96908-000800A000</v>
          </cell>
          <cell r="B1166" t="str">
            <v>FG,GSUBUISP-FIBER-OLT-XGS_NA,Packing</v>
          </cell>
        </row>
        <row r="1167">
          <cell r="A1167" t="str">
            <v>96908-000800A000</v>
          </cell>
          <cell r="B1167" t="str">
            <v>FG,GSUBUISP-FIBER-OLT-XGS_NA,Packing</v>
          </cell>
        </row>
        <row r="1168">
          <cell r="A1168" t="str">
            <v>96908-000810A000</v>
          </cell>
          <cell r="B1168" t="str">
            <v>FG,GSUBUISP-FIBER-OLT-XGS_NA,Packing</v>
          </cell>
        </row>
        <row r="1169">
          <cell r="A1169" t="str">
            <v>96908-000810A000</v>
          </cell>
          <cell r="B1169" t="str">
            <v>FG,GSUBUISP-FIBER-OLT-XGS_NA,Packing</v>
          </cell>
        </row>
        <row r="1170">
          <cell r="A1170" t="str">
            <v>96908-000820A000</v>
          </cell>
          <cell r="B1170" t="str">
            <v>FG,GSUBUISP-FIBER-XGS_NA,Packing ASSY</v>
          </cell>
        </row>
        <row r="1171">
          <cell r="A1171" t="str">
            <v>96908-000820A000</v>
          </cell>
          <cell r="B1171" t="str">
            <v>FG,GSUBUISP-FIBER-XGS_NA,Packing ASSY</v>
          </cell>
        </row>
        <row r="1172">
          <cell r="A1172" t="str">
            <v>96908-000840A000</v>
          </cell>
          <cell r="B1172" t="str">
            <v>FG,GSUBUSW-Aggregation_NA,Packing ASSY</v>
          </cell>
        </row>
        <row r="1173">
          <cell r="A1173" t="str">
            <v>96908-000840A000</v>
          </cell>
          <cell r="B1173" t="str">
            <v>FG,GSUBUSW-Aggregation_NA,Packing ASSY</v>
          </cell>
        </row>
        <row r="1174">
          <cell r="A1174" t="str">
            <v>96908-000850A000</v>
          </cell>
          <cell r="B1174" t="str">
            <v>FG,GSUBUSW-Aggregation_NA,Packing ASSY</v>
          </cell>
        </row>
        <row r="1175">
          <cell r="A1175" t="str">
            <v>96908-000850A000</v>
          </cell>
          <cell r="B1175" t="str">
            <v>FG,GSUBUSW-Aggregation_NA,Packing ASSY</v>
          </cell>
        </row>
        <row r="1176">
          <cell r="A1176" t="str">
            <v>96908-000860A000</v>
          </cell>
          <cell r="B1176" t="str">
            <v>FG,GSUBUSW-Aggregation_NA,Packing ASSY</v>
          </cell>
        </row>
        <row r="1177">
          <cell r="A1177" t="str">
            <v>96908-000860A000</v>
          </cell>
          <cell r="B1177" t="str">
            <v>FG,GSUBUSW-Aggregation_NA,Packing ASSY</v>
          </cell>
        </row>
        <row r="1178">
          <cell r="A1178" t="str">
            <v>96908-000870A000</v>
          </cell>
          <cell r="B1178" t="str">
            <v>FG,GSUBUSW-Aggregation_NA,Packing ASSY</v>
          </cell>
        </row>
        <row r="1179">
          <cell r="A1179" t="str">
            <v>96908-000870A000</v>
          </cell>
          <cell r="B1179" t="str">
            <v>FG,GSUBUSW-Aggregation_NA,Packing ASSY</v>
          </cell>
        </row>
        <row r="1180">
          <cell r="A1180" t="str">
            <v>96908-000880A000</v>
          </cell>
          <cell r="B1180" t="str">
            <v>FG,GSUBUSW-Aggregation_NA,Packing ASSY</v>
          </cell>
        </row>
        <row r="1181">
          <cell r="A1181" t="str">
            <v>96908-000880A000</v>
          </cell>
          <cell r="B1181" t="str">
            <v>FG,GSUBUSW-Aggregation_NA,Packing ASSY</v>
          </cell>
        </row>
        <row r="1182">
          <cell r="A1182" t="str">
            <v>96908-000890A000</v>
          </cell>
          <cell r="B1182" t="str">
            <v>FG,GSUBUSW-Aggregation_NA,Packing ASSY U</v>
          </cell>
        </row>
        <row r="1183">
          <cell r="A1183" t="str">
            <v>96908-000890A000</v>
          </cell>
          <cell r="B1183" t="str">
            <v>FG,GSUBUSW-Aggregation_NA,Packing ASSY U</v>
          </cell>
        </row>
        <row r="1184">
          <cell r="A1184" t="str">
            <v>96908-000900A000</v>
          </cell>
          <cell r="B1184" t="str">
            <v>FG,GSB4802-500 _NA,(ES-48-500W) For</v>
          </cell>
        </row>
        <row r="1185">
          <cell r="A1185" t="str">
            <v>96908-000900A000</v>
          </cell>
          <cell r="B1185" t="str">
            <v>FG,GSB4802-500 _NA,(ES-48-500W) For</v>
          </cell>
        </row>
        <row r="1186">
          <cell r="A1186" t="str">
            <v>96908-000910A000</v>
          </cell>
          <cell r="B1186" t="str">
            <v>FG,GSB4802-500 _NA,(ES-48-500W) For</v>
          </cell>
        </row>
        <row r="1187">
          <cell r="A1187" t="str">
            <v>96908-000920A000</v>
          </cell>
          <cell r="B1187" t="str">
            <v>FG,GSB4802-500 _NA,(ES-48-500W) For</v>
          </cell>
        </row>
        <row r="1188">
          <cell r="A1188" t="str">
            <v>96908-000920A000</v>
          </cell>
          <cell r="B1188" t="str">
            <v>FG,GSB4802-500 _NA,(ES-48-500W) For</v>
          </cell>
        </row>
        <row r="1189">
          <cell r="A1189" t="str">
            <v>96908-000930A000</v>
          </cell>
          <cell r="B1189" t="str">
            <v>FG,GSB4802-500 _NA,(ES-48-500W) For</v>
          </cell>
        </row>
        <row r="1190">
          <cell r="A1190" t="str">
            <v>96908-000930A000</v>
          </cell>
          <cell r="B1190" t="str">
            <v>FG,GSB4802-500 _NA,(ES-48-500W) For</v>
          </cell>
        </row>
        <row r="1191">
          <cell r="A1191" t="str">
            <v>96908-000940A000</v>
          </cell>
          <cell r="B1191" t="str">
            <v>FG,GSB4802-500 _NA,(ES-48-500W) For</v>
          </cell>
        </row>
        <row r="1192">
          <cell r="A1192" t="str">
            <v>96908-000950A000</v>
          </cell>
          <cell r="B1192" t="str">
            <v>FG,GSB4802-500 _NA,(ES-48-500W) For</v>
          </cell>
        </row>
        <row r="1193">
          <cell r="A1193" t="str">
            <v>96908-000960A000</v>
          </cell>
          <cell r="B1193" t="str">
            <v>FG,GSUBUSW-Flex-Mini_NA,Packing ASSY</v>
          </cell>
        </row>
        <row r="1194">
          <cell r="A1194" t="str">
            <v>96908-000960A000</v>
          </cell>
          <cell r="B1194" t="str">
            <v>FG,GSUBUSW-Flex-Mini_NA,Packing ASSY</v>
          </cell>
        </row>
        <row r="1195">
          <cell r="A1195" t="str">
            <v>96908-000990A000</v>
          </cell>
          <cell r="B1195" t="str">
            <v>9G,GSUBUSW-Flex-Mini_NA,Packing ASSY</v>
          </cell>
        </row>
        <row r="1196">
          <cell r="A1196" t="str">
            <v>96908-000990A000</v>
          </cell>
          <cell r="B1196" t="str">
            <v>9G,GSUBUSW-Flex-Mini_NA,Packing ASSY</v>
          </cell>
        </row>
        <row r="1197">
          <cell r="A1197" t="str">
            <v>96908-001000A000</v>
          </cell>
          <cell r="B1197" t="str">
            <v>FG,GSUBUSW-Flex-Mini_NA,Packing ASSY</v>
          </cell>
        </row>
        <row r="1198">
          <cell r="A1198" t="str">
            <v>96908-001000A000</v>
          </cell>
          <cell r="B1198" t="str">
            <v>FG,GSUBUSW-Flex-Mini_NA,Packing ASSY</v>
          </cell>
        </row>
        <row r="1199">
          <cell r="A1199" t="str">
            <v>96908-001010A000</v>
          </cell>
          <cell r="B1199" t="str">
            <v>FG,GSUBUSW-Flex-Mini_NA,Packing ASSY</v>
          </cell>
        </row>
        <row r="1200">
          <cell r="A1200" t="str">
            <v>96908-001010A000</v>
          </cell>
          <cell r="B1200" t="str">
            <v>FG,GSUBUSW-Flex-Mini_NA,Packing ASSY</v>
          </cell>
        </row>
        <row r="1201">
          <cell r="A1201" t="str">
            <v>96908-001020A000</v>
          </cell>
          <cell r="B1201" t="str">
            <v>FG,GSUBUSW-Flex-Mini_NA,Packing ASSY</v>
          </cell>
        </row>
        <row r="1202">
          <cell r="A1202" t="str">
            <v>96908-001020A000</v>
          </cell>
          <cell r="B1202" t="str">
            <v>FG,GSUBUSW-Flex-Mini_NA,Packing ASSY</v>
          </cell>
        </row>
        <row r="1203">
          <cell r="A1203" t="str">
            <v>96908-001030A000</v>
          </cell>
          <cell r="B1203" t="str">
            <v>FG,GSUBUSW-Flex-Mini_NA,Packing ASSY</v>
          </cell>
        </row>
        <row r="1204">
          <cell r="A1204" t="str">
            <v>96908-001030A000</v>
          </cell>
          <cell r="B1204" t="str">
            <v>FG,GSUBUSW-Flex-Mini_NA,Packing ASSY</v>
          </cell>
        </row>
        <row r="1205">
          <cell r="A1205" t="str">
            <v>96908-001040A000</v>
          </cell>
          <cell r="B1205" t="str">
            <v>FG,GSUBUSW-Flex-Mini_NA,Packing ASSY</v>
          </cell>
        </row>
        <row r="1206">
          <cell r="A1206" t="str">
            <v>96908-001050A000</v>
          </cell>
          <cell r="B1206" t="str">
            <v>FG,GSUBUSW-Pro-48-POE_NA,Packing ASSY AU</v>
          </cell>
        </row>
        <row r="1207">
          <cell r="A1207" t="str">
            <v>96908-001050A000</v>
          </cell>
          <cell r="B1207" t="str">
            <v>FG,GSUBUSW-Pro-48-POE_NA,Packing ASSY AU</v>
          </cell>
        </row>
        <row r="1208">
          <cell r="A1208" t="str">
            <v>96908-001060A000</v>
          </cell>
          <cell r="B1208" t="str">
            <v>FG,GSUBUSW-Pro-48-POE_NA,Packing ASSY BR</v>
          </cell>
        </row>
        <row r="1209">
          <cell r="A1209" t="str">
            <v>96908-001060A000</v>
          </cell>
          <cell r="B1209" t="str">
            <v>FG,GSUBUSW-Pro-48-POE_NA,Packing ASSY BR</v>
          </cell>
        </row>
        <row r="1210">
          <cell r="A1210" t="str">
            <v>96908-001070A000</v>
          </cell>
          <cell r="B1210" t="str">
            <v>FG,GSUBUSW-Pro-48-POE_NA,Packing ASSY EU</v>
          </cell>
        </row>
        <row r="1211">
          <cell r="A1211" t="str">
            <v>96908-001070A000</v>
          </cell>
          <cell r="B1211" t="str">
            <v>FG,GSUBUSW-Pro-48-POE_NA,Packing ASSY EU</v>
          </cell>
        </row>
        <row r="1212">
          <cell r="A1212" t="str">
            <v>96908-001080A000</v>
          </cell>
          <cell r="B1212" t="str">
            <v>FG,GSUBUSW-Pro-48-POE_NA,Packing ASSY</v>
          </cell>
        </row>
        <row r="1213">
          <cell r="A1213" t="str">
            <v>96908-001080A000</v>
          </cell>
          <cell r="B1213" t="str">
            <v>FG,GSUBUSW-Pro-48-POE_NA,Packing ASSY</v>
          </cell>
        </row>
        <row r="1214">
          <cell r="A1214" t="str">
            <v>96908-001090A000</v>
          </cell>
          <cell r="B1214" t="str">
            <v>FG,GSUBUSW-Lite-8-POE_NA,Packing ASSY AU</v>
          </cell>
        </row>
        <row r="1215">
          <cell r="A1215" t="str">
            <v>96908-001090A000</v>
          </cell>
          <cell r="B1215" t="str">
            <v>FG,GSUBUSW-Lite-8-POE_NA,Packing ASSY AU</v>
          </cell>
        </row>
        <row r="1216">
          <cell r="A1216" t="str">
            <v>96908-001100A000</v>
          </cell>
          <cell r="B1216" t="str">
            <v>FG,GSUBUSW-Lite-8-POE_NA,Packing ASSY AU</v>
          </cell>
        </row>
        <row r="1217">
          <cell r="A1217" t="str">
            <v>96908-001100A000</v>
          </cell>
          <cell r="B1217" t="str">
            <v>FG,GSUBUSW-Lite-8-POE_NA,Packing ASSY AU</v>
          </cell>
        </row>
        <row r="1218">
          <cell r="A1218" t="str">
            <v>96908-001110A000</v>
          </cell>
          <cell r="B1218" t="str">
            <v>FG,GSUBUSW-24-POE_NA,Packing ASSY AR</v>
          </cell>
        </row>
        <row r="1219">
          <cell r="A1219" t="str">
            <v>96908-001110A000</v>
          </cell>
          <cell r="B1219" t="str">
            <v>FG,GSUBUSW-24-POE_NA,Packing ASSY AR</v>
          </cell>
        </row>
        <row r="1220">
          <cell r="A1220" t="str">
            <v>96908-001120A000</v>
          </cell>
          <cell r="B1220" t="str">
            <v>FG,GSUBUSW-24-POE_NA,Packing ASSY AU</v>
          </cell>
        </row>
        <row r="1221">
          <cell r="A1221" t="str">
            <v>96908-001120A000</v>
          </cell>
          <cell r="B1221" t="str">
            <v>FG,GSUBUSW-24-POE_NA,Packing ASSY AU</v>
          </cell>
        </row>
        <row r="1222">
          <cell r="A1222" t="str">
            <v>96908-001130A000</v>
          </cell>
          <cell r="B1222" t="str">
            <v>FG,FSUBUSP-RPS_NA,Packing ASSY EU (USP</v>
          </cell>
        </row>
        <row r="1223">
          <cell r="A1223" t="str">
            <v>96908-001130A000</v>
          </cell>
          <cell r="B1223" t="str">
            <v>FG,FSUBUSP-RPS_NA,Packing ASSY EU (USP</v>
          </cell>
        </row>
        <row r="1224">
          <cell r="A1224" t="str">
            <v>96908-001140A000</v>
          </cell>
          <cell r="B1224" t="str">
            <v>FG,FSUBUSP-RPS_NA,Packing ASSY AU (USP</v>
          </cell>
        </row>
        <row r="1225">
          <cell r="A1225" t="str">
            <v>96908-001140A000</v>
          </cell>
          <cell r="B1225" t="str">
            <v>FG,FSUBUSP-RPS_NA,Packing ASSY AU (USP</v>
          </cell>
        </row>
        <row r="1226">
          <cell r="A1226" t="str">
            <v>96908-001150A000</v>
          </cell>
          <cell r="B1226" t="str">
            <v>FG,FSUBUSP-RPS_NA,Packing ASSY AR (USP</v>
          </cell>
        </row>
        <row r="1227">
          <cell r="A1227" t="str">
            <v>96908-001160A000</v>
          </cell>
          <cell r="B1227" t="str">
            <v>FG,FSUBUSP-RPS_NA,Packing ASSY BR (USP</v>
          </cell>
        </row>
        <row r="1228">
          <cell r="A1228" t="str">
            <v>96908-001170A000</v>
          </cell>
          <cell r="B1228" t="str">
            <v>FG,FSUBUSP-RPS_NA,Packing ASSY U (USP</v>
          </cell>
        </row>
        <row r="1229">
          <cell r="A1229" t="str">
            <v>96908-001170A000</v>
          </cell>
          <cell r="B1229" t="str">
            <v>FG,FSUBUSP-RPS_NA,Packing ASSY U (USP</v>
          </cell>
        </row>
        <row r="1230">
          <cell r="A1230" t="str">
            <v>96908-001180A000</v>
          </cell>
          <cell r="B1230" t="str">
            <v>FG,GSUBUSW-Enterprise-48-PoE_NA</v>
          </cell>
        </row>
        <row r="1231">
          <cell r="A1231" t="str">
            <v>96908-001190A000</v>
          </cell>
          <cell r="B1231" t="str">
            <v>FG,GSUBUSW-Enterprise-48-PoE_NA</v>
          </cell>
        </row>
        <row r="1232">
          <cell r="A1232" t="str">
            <v>96908-001200A000</v>
          </cell>
          <cell r="B1232" t="str">
            <v>FG,GSUBUSW-Enterprise-48-PoE_NA</v>
          </cell>
        </row>
        <row r="1233">
          <cell r="A1233" t="str">
            <v>96908-001210A000</v>
          </cell>
          <cell r="B1233" t="str">
            <v>FG,GSUBUSW-Enterprise-48-PoE_NA</v>
          </cell>
        </row>
        <row r="1234">
          <cell r="A1234" t="str">
            <v>96908-001220A000</v>
          </cell>
          <cell r="B1234" t="str">
            <v>FG,GSUBUSW-Enterprise-48-PoE_NA</v>
          </cell>
        </row>
        <row r="1235">
          <cell r="A1235" t="str">
            <v>96908-001230A000</v>
          </cell>
          <cell r="B1235" t="str">
            <v>FG,GSUBUSW-Enterprise-48-PoE_NA</v>
          </cell>
        </row>
        <row r="1236">
          <cell r="A1236" t="str">
            <v>96908-001240A000</v>
          </cell>
          <cell r="B1236" t="str">
            <v>FG,GSUBUSW-Enterprise-48-PoE_NA</v>
          </cell>
        </row>
        <row r="1237">
          <cell r="A1237" t="str">
            <v>96908-001250A000</v>
          </cell>
          <cell r="B1237" t="str">
            <v>FG,FSUBUSP-RPS_NA,Packing ASSY FCC (USP</v>
          </cell>
        </row>
        <row r="1238">
          <cell r="A1238" t="str">
            <v>96908-001250A000</v>
          </cell>
          <cell r="B1238" t="str">
            <v>FG,FSUBUSP-RPS_NA,Packing ASSY FCC (USP</v>
          </cell>
        </row>
        <row r="1239">
          <cell r="A1239" t="str">
            <v>96908-001260A000</v>
          </cell>
          <cell r="B1239" t="str">
            <v>FG,GSB2402-250_NA,Packing ASSY FCC (ES</v>
          </cell>
        </row>
        <row r="1240">
          <cell r="A1240" t="str">
            <v>96908-001270A000</v>
          </cell>
          <cell r="B1240" t="str">
            <v>FG,GSB2402-250_NA,Packing ASSY EU (ES-24</v>
          </cell>
        </row>
        <row r="1241">
          <cell r="A1241" t="str">
            <v>96908-001280A000</v>
          </cell>
          <cell r="B1241" t="str">
            <v>FG,GSB2402-250_NA,Packing ASSY AU (ES-24</v>
          </cell>
        </row>
        <row r="1242">
          <cell r="A1242" t="str">
            <v>96908-001290A000</v>
          </cell>
          <cell r="B1242" t="str">
            <v>FG,GSB2402-250_NA,Packing ASSY AR (ES-24</v>
          </cell>
        </row>
        <row r="1243">
          <cell r="A1243" t="str">
            <v>96908-001290A000</v>
          </cell>
          <cell r="B1243" t="str">
            <v>FG,GSB2402-250_NA,Packing ASSY AR (ES-24</v>
          </cell>
        </row>
        <row r="1244">
          <cell r="A1244" t="str">
            <v>96908-001300A000</v>
          </cell>
          <cell r="B1244" t="str">
            <v>FG,GSB2402-250_NA,Packing ASSY BR (ES-24</v>
          </cell>
        </row>
        <row r="1245">
          <cell r="A1245" t="str">
            <v>96908-001300A000</v>
          </cell>
          <cell r="B1245" t="str">
            <v>FG,GSB2402-250_NA,Packing ASSY BR (ES-24</v>
          </cell>
        </row>
        <row r="1246">
          <cell r="A1246" t="str">
            <v>96908-001310A000</v>
          </cell>
          <cell r="B1246" t="str">
            <v>FG,GSB2402-250_NA,Packing ASSY U (ES-24</v>
          </cell>
        </row>
        <row r="1247">
          <cell r="A1247" t="str">
            <v>96908-001310A000</v>
          </cell>
          <cell r="B1247" t="str">
            <v>FG,GSB2402-250_NA,Packing ASSY U (ES-24</v>
          </cell>
        </row>
        <row r="1248">
          <cell r="A1248" t="str">
            <v>96908-001320A000</v>
          </cell>
          <cell r="B1248" t="str">
            <v>FG,GSB2408-250_NA,Packing ASSY EU (US-24</v>
          </cell>
        </row>
        <row r="1249">
          <cell r="A1249" t="str">
            <v>96908-001320A000</v>
          </cell>
          <cell r="B1249" t="str">
            <v>FG,GSB2408-250_NA,Packing ASSY EU (US-24</v>
          </cell>
        </row>
        <row r="1250">
          <cell r="A1250" t="str">
            <v>96908-001330A000</v>
          </cell>
          <cell r="B1250" t="str">
            <v>FG,GSB2408-250_NA,Packing ASSY AU (US-24</v>
          </cell>
        </row>
        <row r="1251">
          <cell r="A1251" t="str">
            <v>96908-001340A000</v>
          </cell>
          <cell r="B1251" t="str">
            <v>FG,GSB2408-250_NA,Packing ASSY FCC (US</v>
          </cell>
        </row>
        <row r="1252">
          <cell r="A1252" t="str">
            <v>96908-001340A000</v>
          </cell>
          <cell r="B1252" t="str">
            <v>FG,GSB2408-250_NA,Packing ASSY FCC (US</v>
          </cell>
        </row>
        <row r="1253">
          <cell r="A1253" t="str">
            <v>96908-001360A000</v>
          </cell>
          <cell r="B1253" t="str">
            <v>FG,GSB2408-250_NA,Packing ASSY BR (US-24</v>
          </cell>
        </row>
        <row r="1254">
          <cell r="A1254" t="str">
            <v>96908-001360A000</v>
          </cell>
          <cell r="B1254" t="str">
            <v>FG,GSB2408-250_NA,Packing ASSY BR (US-24</v>
          </cell>
        </row>
        <row r="1255">
          <cell r="A1255" t="str">
            <v>96908-001370A000</v>
          </cell>
          <cell r="B1255" t="str">
            <v>FG,GSB4809-500_NA,Packing ASSY FCC (US</v>
          </cell>
        </row>
        <row r="1256">
          <cell r="A1256" t="str">
            <v>96908-001370A000</v>
          </cell>
          <cell r="B1256" t="str">
            <v>FG,GSB4809-500_NA,Packing ASSY FCC (US</v>
          </cell>
        </row>
        <row r="1257">
          <cell r="A1257" t="str">
            <v>96908-001380A000</v>
          </cell>
          <cell r="B1257" t="str">
            <v>FG,GSB4809-500_NA,Packing ASSY AU (US-48</v>
          </cell>
        </row>
        <row r="1258">
          <cell r="A1258" t="str">
            <v>96908-001390A000</v>
          </cell>
          <cell r="B1258" t="str">
            <v>FG,GSB4809-500_NA,Packing ASSY EU (US-48</v>
          </cell>
        </row>
        <row r="1259">
          <cell r="A1259" t="str">
            <v>96908-001400A000</v>
          </cell>
          <cell r="B1259" t="str">
            <v>FG,GSUBUSW-24-POE_NA,Packing ASSY FCC</v>
          </cell>
        </row>
        <row r="1260">
          <cell r="A1260" t="str">
            <v>96908-001400A000</v>
          </cell>
          <cell r="B1260" t="str">
            <v>FG,GSUBUSW-24-POE_NA,Packing ASSY FCC</v>
          </cell>
        </row>
        <row r="1261">
          <cell r="A1261" t="str">
            <v>96908-001410A000</v>
          </cell>
          <cell r="B1261" t="str">
            <v>FG,GSUBUSW-Lite-16-POE_NA,Packing ASSY</v>
          </cell>
        </row>
        <row r="1262">
          <cell r="A1262" t="str">
            <v>96908-001410A000</v>
          </cell>
          <cell r="B1262" t="str">
            <v>FG,GSUBUSW-Lite-16-POE_NA,Packing ASSY</v>
          </cell>
        </row>
        <row r="1263">
          <cell r="A1263" t="str">
            <v>96908-001420A000</v>
          </cell>
          <cell r="B1263" t="str">
            <v>FG,GSUBUSW-Lite-16-POE_NA,Packing ASSY</v>
          </cell>
        </row>
        <row r="1264">
          <cell r="A1264" t="str">
            <v>96908-001420A000</v>
          </cell>
          <cell r="B1264" t="str">
            <v>FG,GSUBUSW-Lite-16-POE_NA,Packing ASSY</v>
          </cell>
        </row>
        <row r="1265">
          <cell r="A1265" t="str">
            <v>96908-001430A000</v>
          </cell>
          <cell r="B1265" t="str">
            <v>FG,GSUBUSW-Enterprise-48-PoE_NA,new EE</v>
          </cell>
        </row>
        <row r="1266">
          <cell r="A1266" t="str">
            <v>96908-001440A000</v>
          </cell>
          <cell r="B1266" t="str">
            <v>FG,GSUBUSW-Pro-24-POE_NA,600-01976</v>
          </cell>
        </row>
        <row r="1267">
          <cell r="A1267" t="str">
            <v>96908-001450A000</v>
          </cell>
          <cell r="B1267" t="str">
            <v>FG,GSUBUSW-Pro-24-POE_NA,600-02207</v>
          </cell>
        </row>
        <row r="1268">
          <cell r="A1268" t="str">
            <v>96908-001460A000</v>
          </cell>
          <cell r="B1268" t="str">
            <v>FG,GSUBUSW-Pro-24-POE_NA,600-02206</v>
          </cell>
        </row>
        <row r="1269">
          <cell r="A1269" t="str">
            <v>96908-001470A000</v>
          </cell>
          <cell r="B1269" t="str">
            <v>FG,GSUBUSW-Pro-24-POE_NA,600-02273</v>
          </cell>
        </row>
        <row r="1270">
          <cell r="A1270" t="str">
            <v>96908-001480A000</v>
          </cell>
          <cell r="B1270" t="str">
            <v>FG,GSUBUSW-Pro-24-POE_NA,600-01977</v>
          </cell>
        </row>
        <row r="1271">
          <cell r="A1271" t="str">
            <v>96908-001490A000</v>
          </cell>
          <cell r="B1271" t="str">
            <v>FG,GSUBUSW-Pro-24-POE_NA,600-01976</v>
          </cell>
        </row>
        <row r="1272">
          <cell r="A1272" t="str">
            <v>96908-001490A000</v>
          </cell>
          <cell r="B1272" t="str">
            <v>FG,GSUBUSW-Pro-24-POE_NA,600-01976</v>
          </cell>
        </row>
        <row r="1273">
          <cell r="A1273" t="str">
            <v>96908-001500A000</v>
          </cell>
          <cell r="B1273" t="str">
            <v>FG,GSUBUSW-Pro-24-POE_NA,600-02207</v>
          </cell>
        </row>
        <row r="1274">
          <cell r="A1274" t="str">
            <v>96908-001500A000</v>
          </cell>
          <cell r="B1274" t="str">
            <v>FG,GSUBUSW-Pro-24-POE_NA,600-02207</v>
          </cell>
        </row>
        <row r="1275">
          <cell r="A1275" t="str">
            <v>96908-001510A000</v>
          </cell>
          <cell r="B1275" t="str">
            <v>FG,GSUBUSW-Pro-24-POE_NA,600-02206</v>
          </cell>
        </row>
        <row r="1276">
          <cell r="A1276" t="str">
            <v>96908-001510A000</v>
          </cell>
          <cell r="B1276" t="str">
            <v>FG,GSUBUSW-Pro-24-POE_NA,600-02206</v>
          </cell>
        </row>
        <row r="1277">
          <cell r="A1277" t="str">
            <v>96908-001520A000</v>
          </cell>
          <cell r="B1277" t="str">
            <v>FG,GSUBUSW-Pro-24-POE_NA,600-02273</v>
          </cell>
        </row>
        <row r="1278">
          <cell r="A1278" t="str">
            <v>96908-001530A000</v>
          </cell>
          <cell r="B1278" t="str">
            <v>FG,GSUBUSW-Pro-24-POE_NA,600-01977</v>
          </cell>
        </row>
        <row r="1279">
          <cell r="A1279" t="str">
            <v>96908-001540A000</v>
          </cell>
          <cell r="B1279" t="str">
            <v>FG,GSUBUS-XG-6POE_NA,Packing ASSY FCC</v>
          </cell>
        </row>
        <row r="1280">
          <cell r="A1280" t="str">
            <v>96908-001550A000</v>
          </cell>
          <cell r="B1280" t="str">
            <v>FG,GSUBUS-XG-6POE_NA,Packing ASSY FCC</v>
          </cell>
        </row>
        <row r="1281">
          <cell r="A1281" t="str">
            <v>96908-001550A000</v>
          </cell>
          <cell r="B1281" t="str">
            <v>FG,GSUBUS-XG-6POE_NA,Packing ASSY FCC</v>
          </cell>
        </row>
        <row r="1282">
          <cell r="A1282" t="str">
            <v>96908-001560A000</v>
          </cell>
          <cell r="B1282" t="str">
            <v>FG,GSUBUS-XG-6POE_NA,Packing ASSY EU (US</v>
          </cell>
        </row>
        <row r="1283">
          <cell r="A1283" t="str">
            <v>96908-001560A000</v>
          </cell>
          <cell r="B1283" t="str">
            <v>FG,GSUBUS-XG-6POE_NA,Packing ASSY EU (US</v>
          </cell>
        </row>
        <row r="1284">
          <cell r="A1284" t="str">
            <v>96908-001570A000</v>
          </cell>
          <cell r="B1284" t="str">
            <v>FG,GSUBUS-XG-6POE_NA,Packing ASSY BR (US</v>
          </cell>
        </row>
        <row r="1285">
          <cell r="A1285" t="str">
            <v>96908-001580A000</v>
          </cell>
          <cell r="B1285" t="str">
            <v>FG,GSUBUS-XG-6POE_NA,Packing ASSY (US-XG</v>
          </cell>
        </row>
        <row r="1286">
          <cell r="A1286" t="str">
            <v>96908-001600A000</v>
          </cell>
          <cell r="B1286" t="str">
            <v>FG,GSUBUSW-Pro-48-POE_NA,M59121R14D3 New</v>
          </cell>
        </row>
        <row r="1287">
          <cell r="A1287" t="str">
            <v>96908-001600A000</v>
          </cell>
          <cell r="B1287" t="str">
            <v>FG,GSUBUSW-Pro-48-POE_NA,M59121R14D3 New</v>
          </cell>
        </row>
        <row r="1288">
          <cell r="A1288" t="str">
            <v>96908-001610A000</v>
          </cell>
          <cell r="B1288" t="str">
            <v>FG,GSUBUSW-Pro-48-POE_NA,M59121R14D3 New</v>
          </cell>
        </row>
        <row r="1289">
          <cell r="A1289" t="str">
            <v>96908-001660A000</v>
          </cell>
          <cell r="B1289" t="str">
            <v>FG,GSUBUSW-Pro-Max-48_NA,Packing ASSY</v>
          </cell>
        </row>
        <row r="1290">
          <cell r="A1290" t="str">
            <v>96908-001660A000</v>
          </cell>
          <cell r="B1290" t="str">
            <v>FG,GSUBUSW-Pro-Max-48_NA,Packing ASSY</v>
          </cell>
        </row>
        <row r="1291">
          <cell r="A1291" t="str">
            <v>96908-001670A000</v>
          </cell>
          <cell r="B1291" t="str">
            <v>FG,GSUBUSW-Pro-Max-24_NA,Packing ASSY</v>
          </cell>
        </row>
        <row r="1292">
          <cell r="A1292" t="str">
            <v>96908-001670A000</v>
          </cell>
          <cell r="B1292" t="str">
            <v>FG,GSUBUSW-Pro-Max-24_NA,Packing ASSY</v>
          </cell>
        </row>
        <row r="1293">
          <cell r="A1293" t="str">
            <v>96908-001680A000</v>
          </cell>
          <cell r="B1293" t="str">
            <v>FG,GSUBUSW-Pro-Max-24_NA,Packing ASSY</v>
          </cell>
        </row>
        <row r="1294">
          <cell r="A1294" t="str">
            <v>96908-001680A000</v>
          </cell>
          <cell r="B1294" t="str">
            <v>FG,GSUBUSW-Pro-Max-24_NA,Packing ASSY</v>
          </cell>
        </row>
        <row r="1295">
          <cell r="A1295" t="str">
            <v>96908-001690A000</v>
          </cell>
          <cell r="B1295" t="str">
            <v>FG,GSUBUSW-Pro-Max-24_NA,Packing ASSY EU</v>
          </cell>
        </row>
        <row r="1296">
          <cell r="A1296" t="str">
            <v>96908-001690A000</v>
          </cell>
          <cell r="B1296" t="str">
            <v>FG,GSUBUSW-Pro-Max-24_NA,Packing ASSY EU</v>
          </cell>
        </row>
        <row r="1297">
          <cell r="A1297" t="str">
            <v>96908-001700A000</v>
          </cell>
          <cell r="B1297" t="str">
            <v>FG,GSUBUSW-Pro-Max-48_NA,Packing ASSY</v>
          </cell>
        </row>
        <row r="1298">
          <cell r="A1298" t="str">
            <v>96908-001700A000</v>
          </cell>
          <cell r="B1298" t="str">
            <v>FG,GSUBUSW-Pro-Max-48_NA,Packing ASSY</v>
          </cell>
        </row>
        <row r="1299">
          <cell r="A1299" t="str">
            <v>96908-001710A000</v>
          </cell>
          <cell r="B1299" t="str">
            <v>FG,GSUBUSW-Pro-Max-48_NA,Packing ASSY EU</v>
          </cell>
        </row>
        <row r="1300">
          <cell r="A1300" t="str">
            <v>96908-001710A000</v>
          </cell>
          <cell r="B1300" t="str">
            <v>FG,GSUBUSW-Pro-Max-48_NA,Packing ASSY EU</v>
          </cell>
        </row>
        <row r="1301">
          <cell r="A1301" t="str">
            <v>96908-001720A000</v>
          </cell>
          <cell r="B1301" t="str">
            <v>FG,GSUBUSW-24-POE_NA,Packing ASSY EU</v>
          </cell>
        </row>
        <row r="1302">
          <cell r="A1302" t="str">
            <v>96908-001720A000</v>
          </cell>
          <cell r="B1302" t="str">
            <v>FG,GSUBUSW-24-POE_NA,Packing ASSY EU</v>
          </cell>
        </row>
        <row r="1303">
          <cell r="A1303" t="str">
            <v>96908-001730A000</v>
          </cell>
          <cell r="B1303" t="str">
            <v>FG,GSUBUSW-24-POE_NA,Packing ASSY EU</v>
          </cell>
        </row>
        <row r="1304">
          <cell r="A1304" t="str">
            <v>96908-001730A000</v>
          </cell>
          <cell r="B1304" t="str">
            <v>FG,GSUBUSW-24-POE_NA,Packing ASSY EU</v>
          </cell>
        </row>
        <row r="1305">
          <cell r="A1305" t="str">
            <v>96908-001760A000</v>
          </cell>
          <cell r="B1305" t="str">
            <v>FG,FSUBUSP-RPS_NA,Packing ASSY (USP-RPS)</v>
          </cell>
        </row>
        <row r="1306">
          <cell r="A1306" t="str">
            <v>96908-001760A000</v>
          </cell>
          <cell r="B1306" t="str">
            <v>FG,FSUBUSP-RPS_NA,Packing ASSY (USP-RPS)</v>
          </cell>
        </row>
        <row r="1307">
          <cell r="A1307" t="str">
            <v>96908-001770A000</v>
          </cell>
          <cell r="B1307" t="str">
            <v>FG,FSUBUSP-RPS_NA,Packing ASSY (USP-RPS)</v>
          </cell>
        </row>
        <row r="1308">
          <cell r="A1308" t="str">
            <v>96908-001770A000</v>
          </cell>
          <cell r="B1308" t="str">
            <v>FG,FSUBUSP-RPS_NA,Packing ASSY (USP-RPS)</v>
          </cell>
        </row>
        <row r="1309">
          <cell r="A1309" t="str">
            <v>96908-001780A000</v>
          </cell>
          <cell r="B1309" t="str">
            <v>FG,GSUBUSP-RPS-Pro_NA,Packing ASSY US</v>
          </cell>
        </row>
        <row r="1310">
          <cell r="A1310" t="str">
            <v>96908-001780A000</v>
          </cell>
          <cell r="B1310" t="str">
            <v>FG,GSUBUSP-RPS-Pro_NA,Packing ASSY US</v>
          </cell>
        </row>
        <row r="1311">
          <cell r="A1311" t="str">
            <v>96908-001790A000</v>
          </cell>
          <cell r="B1311" t="str">
            <v>FG,GSUBUSP-Battery_NA,Packing ASSY,600</v>
          </cell>
        </row>
        <row r="1312">
          <cell r="A1312" t="str">
            <v>96908-001790A000</v>
          </cell>
          <cell r="B1312" t="str">
            <v>FG,GSUBUSP-Battery_NA,Packing ASSY,600</v>
          </cell>
        </row>
        <row r="1313">
          <cell r="A1313" t="str">
            <v>96908-001800A000</v>
          </cell>
          <cell r="B1313" t="str">
            <v>FG,GSUBUSP-RPS-Pro_NA,Packing ASSY US</v>
          </cell>
        </row>
        <row r="1314">
          <cell r="A1314" t="str">
            <v>96908-001800A000</v>
          </cell>
          <cell r="B1314" t="str">
            <v>FG,GSUBUSP-RPS-Pro_NA,Packing ASSY US</v>
          </cell>
        </row>
        <row r="1315">
          <cell r="A1315" t="str">
            <v>96908-001810A000</v>
          </cell>
          <cell r="B1315" t="str">
            <v>FG,GSUBUSP-Battery_NA,Packing ASSY-USP</v>
          </cell>
        </row>
        <row r="1316">
          <cell r="A1316" t="str">
            <v>96908-001810A000</v>
          </cell>
          <cell r="B1316" t="str">
            <v>FG,GSUBUSP-Battery_NA,Packing ASSY-USP</v>
          </cell>
        </row>
        <row r="1317">
          <cell r="A1317" t="str">
            <v>96908-003510A000</v>
          </cell>
          <cell r="B1317" t="str">
            <v>FG,GSUBUSW-Flex-2.5G-8_NA,Packing ASSY</v>
          </cell>
        </row>
        <row r="1318">
          <cell r="A1318" t="str">
            <v>96908-003510A000</v>
          </cell>
          <cell r="B1318" t="str">
            <v>FG,GSUBUSW-Flex-2.5G-8_NA,Packing ASSY</v>
          </cell>
        </row>
        <row r="1319">
          <cell r="A1319" t="str">
            <v>96908-003520A000</v>
          </cell>
          <cell r="B1319" t="str">
            <v>FG,GSUBUSW-Flex-2.5G-8_NA,Packing ASSY</v>
          </cell>
        </row>
        <row r="1320">
          <cell r="A1320" t="str">
            <v>96908-003520A000</v>
          </cell>
          <cell r="B1320" t="str">
            <v>FG,GSUBUSW-Flex-2.5G-8_NA,Packing ASSY</v>
          </cell>
        </row>
        <row r="1321">
          <cell r="A1321" t="str">
            <v>96908-003600A000</v>
          </cell>
          <cell r="B1321" t="str">
            <v>FG,GSUBUSW-Aggregation_NA,(USW</v>
          </cell>
        </row>
        <row r="1322">
          <cell r="A1322" t="str">
            <v>96908-003620A000</v>
          </cell>
          <cell r="B1322" t="str">
            <v>FG,GSUBUSW-Pro-Max-48_NA,Packing ASSY</v>
          </cell>
        </row>
        <row r="1323">
          <cell r="A1323" t="str">
            <v>96908-003620A000</v>
          </cell>
          <cell r="B1323" t="str">
            <v>FG,GSUBUSW-Pro-Max-48_NA,Packing ASSY</v>
          </cell>
        </row>
        <row r="1324">
          <cell r="A1324" t="str">
            <v>96908-003630A000</v>
          </cell>
          <cell r="B1324" t="str">
            <v>FG,GSUBUSW-Pro-Max-24_NA,Packing ASSY</v>
          </cell>
        </row>
        <row r="1325">
          <cell r="A1325" t="str">
            <v>96908-003630A000</v>
          </cell>
          <cell r="B1325" t="str">
            <v>FG,GSUBUSW-Pro-Max-24_NA,Packing ASSY</v>
          </cell>
        </row>
        <row r="1326">
          <cell r="A1326" t="str">
            <v>96908-003650A000</v>
          </cell>
          <cell r="B1326" t="str">
            <v>FG,GSUBUSW-24-POE_NA,Packing ASSY FCC</v>
          </cell>
        </row>
        <row r="1327">
          <cell r="A1327" t="str">
            <v>96908-003660A000</v>
          </cell>
          <cell r="B1327" t="str">
            <v>FG,GSUBUSW-24-POE_NA,Packing ASSY EU</v>
          </cell>
        </row>
        <row r="1328">
          <cell r="A1328" t="str">
            <v>96908-003670A000</v>
          </cell>
          <cell r="B1328" t="str">
            <v>FG,GSUBUSW-24-POE_NA,Packing ASSY AR</v>
          </cell>
        </row>
        <row r="1329">
          <cell r="A1329" t="str">
            <v>96908-003680A000</v>
          </cell>
          <cell r="B1329" t="str">
            <v>FG,GSUBUSW-24-POE_NA,Packing ASSY AU</v>
          </cell>
        </row>
        <row r="1330">
          <cell r="A1330" t="str">
            <v>96908-003690A000</v>
          </cell>
          <cell r="B1330" t="str">
            <v>FG,GSUBUSW-Flex_NA,Packing FCC (USW</v>
          </cell>
        </row>
        <row r="1331">
          <cell r="A1331" t="str">
            <v>96908-003700A000</v>
          </cell>
          <cell r="B1331" t="str">
            <v>FG,GSUBUSW-Flex_NA,Packing FCC (USW</v>
          </cell>
        </row>
        <row r="1332">
          <cell r="A1332" t="str">
            <v>96908-003710A000</v>
          </cell>
          <cell r="B1332" t="str">
            <v>FG,GSUBUSW-Pro-24-POE_NA,Packing EU (USW</v>
          </cell>
        </row>
        <row r="1333">
          <cell r="A1333" t="str">
            <v>96908-003740A000</v>
          </cell>
          <cell r="B1333" t="str">
            <v>FG,GSUBUSW-Lite-16-POE_NA,Packing ASSY</v>
          </cell>
        </row>
        <row r="1334">
          <cell r="A1334" t="str">
            <v>96908-003740A000</v>
          </cell>
          <cell r="B1334" t="str">
            <v>FG,GSUBUSW-Lite-16-POE_NA,Packing ASSY</v>
          </cell>
        </row>
        <row r="1335">
          <cell r="A1335" t="str">
            <v>96908-003750A000</v>
          </cell>
          <cell r="B1335" t="str">
            <v>FG,GSUBUSW-Flex_NA,Packing FCC (USW</v>
          </cell>
        </row>
        <row r="1336">
          <cell r="A1336" t="str">
            <v>96908-003750A000</v>
          </cell>
          <cell r="B1336" t="str">
            <v>FG,GSUBUSW-Flex_NA,Packing FCC (USW</v>
          </cell>
        </row>
        <row r="1337">
          <cell r="A1337" t="str">
            <v>96908-003760A000</v>
          </cell>
          <cell r="B1337" t="str">
            <v>FG,GSUBUSW-Flex_NA,Packing FCC (USW</v>
          </cell>
        </row>
        <row r="1338">
          <cell r="A1338" t="str">
            <v>96908-003760A000</v>
          </cell>
          <cell r="B1338" t="str">
            <v>FG,GSUBUSW-Flex_NA,Packing FCC (USW</v>
          </cell>
        </row>
        <row r="1339">
          <cell r="A1339" t="str">
            <v>96908-003770A000</v>
          </cell>
          <cell r="B1339" t="str">
            <v>FG,GSUBUSW-24-POE_NA,FCC Packing,8218E +</v>
          </cell>
        </row>
        <row r="1340">
          <cell r="A1340" t="str">
            <v>96908-003770A000</v>
          </cell>
          <cell r="B1340" t="str">
            <v>FG,GSUBUSW-24-POE_NA,FCC Packing,8218E +</v>
          </cell>
        </row>
        <row r="1341">
          <cell r="A1341" t="str">
            <v>96908-003780A000</v>
          </cell>
          <cell r="B1341" t="str">
            <v>FG,GSUBUSW-Lite-16-POE_NA,FCC PK,8218E +</v>
          </cell>
        </row>
        <row r="1342">
          <cell r="A1342" t="str">
            <v>96908-003780A000</v>
          </cell>
          <cell r="B1342" t="str">
            <v>FG,GSUBUSW-Lite-16-POE_NA,FCC PK,8218E +</v>
          </cell>
        </row>
        <row r="1343">
          <cell r="A1343" t="str">
            <v>96908-003790A000</v>
          </cell>
          <cell r="B1343" t="str">
            <v>FG,GSUBUSW-Aggregation_NA,Packing ASSY</v>
          </cell>
        </row>
        <row r="1344">
          <cell r="A1344" t="str">
            <v>96908-003790A000</v>
          </cell>
          <cell r="B1344" t="str">
            <v>FG,GSUBUSW-Aggregation_NA,Packing ASSY</v>
          </cell>
        </row>
        <row r="1345">
          <cell r="A1345" t="str">
            <v>96908-003800A000</v>
          </cell>
          <cell r="B1345" t="str">
            <v>FG,GSUBUSW-Aggregation_NA,Packing ASSY</v>
          </cell>
        </row>
        <row r="1346">
          <cell r="A1346" t="str">
            <v>96908-003800A000</v>
          </cell>
          <cell r="B1346" t="str">
            <v>FG,GSUBUSW-Aggregation_NA,Packing ASSY</v>
          </cell>
        </row>
        <row r="1347">
          <cell r="A1347" t="str">
            <v>96908-003810A000</v>
          </cell>
          <cell r="B1347" t="str">
            <v>FG,GSUBUSW-24-POE_NA,Packing ASSY FCC</v>
          </cell>
        </row>
        <row r="1348">
          <cell r="A1348" t="str">
            <v>96908-003810A000</v>
          </cell>
          <cell r="B1348" t="str">
            <v>FG,GSUBUSW-24-POE_NA,Packing ASSY FCC</v>
          </cell>
        </row>
        <row r="1349">
          <cell r="A1349" t="str">
            <v>96908-003820A000</v>
          </cell>
          <cell r="B1349" t="str">
            <v>FG,GSUBUSW-24-POE_NA,Packing ASSY EU</v>
          </cell>
        </row>
        <row r="1350">
          <cell r="A1350" t="str">
            <v>96908-003820A000</v>
          </cell>
          <cell r="B1350" t="str">
            <v>FG,GSUBUSW-24-POE_NA,Packing ASSY EU</v>
          </cell>
        </row>
        <row r="1351">
          <cell r="A1351" t="str">
            <v>96908-003830A000</v>
          </cell>
          <cell r="B1351" t="str">
            <v>FG,GSUBUSW-24-POE_NA,Packing ASSY FCC</v>
          </cell>
        </row>
        <row r="1352">
          <cell r="A1352" t="str">
            <v>96908-003830A000</v>
          </cell>
          <cell r="B1352" t="str">
            <v>FG,GSUBUSW-24-POE_NA,Packing ASSY FCC</v>
          </cell>
        </row>
        <row r="1353">
          <cell r="A1353" t="str">
            <v>96908-003840A000</v>
          </cell>
          <cell r="B1353" t="str">
            <v>FG,GSUBUSW-24-POE_NA,Packing ASSY EU</v>
          </cell>
        </row>
        <row r="1354">
          <cell r="A1354" t="str">
            <v>96908-003840A000</v>
          </cell>
          <cell r="B1354" t="str">
            <v>FG,GSUBUSW-24-POE_NA,Packing ASSY EU</v>
          </cell>
        </row>
        <row r="1355">
          <cell r="A1355" t="str">
            <v>96908-003860A000</v>
          </cell>
          <cell r="B1355" t="str">
            <v>FG,GSUBUSW-Enterprise-48-PoE_NA</v>
          </cell>
        </row>
        <row r="1356">
          <cell r="A1356" t="str">
            <v>96908-003870A000</v>
          </cell>
          <cell r="B1356" t="str">
            <v>FG,GSUBUSW-Flex_NA,Packing FCC (USW</v>
          </cell>
        </row>
        <row r="1357">
          <cell r="A1357" t="str">
            <v>96908-003880A000</v>
          </cell>
          <cell r="B1357" t="str">
            <v>FG,GSUBUSW-Flex_NA,Packing FCC (USW</v>
          </cell>
        </row>
        <row r="1358">
          <cell r="A1358" t="str">
            <v>96908-003930A000</v>
          </cell>
          <cell r="B1358" t="str">
            <v>FG,WRUBER-X-SFP_NA,Packing AU (ER-X-SFP)</v>
          </cell>
        </row>
        <row r="1359">
          <cell r="A1359" t="str">
            <v>97002-000010A000</v>
          </cell>
          <cell r="B1359" t="str">
            <v>FG,ST-2003-MQ2P_NA,Packing ASSY,RoHS2</v>
          </cell>
        </row>
        <row r="1360">
          <cell r="A1360" t="str">
            <v>97002-000010A000</v>
          </cell>
          <cell r="B1360" t="str">
            <v>FG,ST-2003-MQ2P_NA,Packing ASSY,RoHS2</v>
          </cell>
        </row>
        <row r="1361">
          <cell r="A1361" t="str">
            <v>97002-000020A000</v>
          </cell>
          <cell r="B1361" t="str">
            <v>FG,ST-2003-MQ2P_NA,Packing ASSY AU,RoHS2</v>
          </cell>
        </row>
        <row r="1362">
          <cell r="A1362" t="str">
            <v>97002-000030A000</v>
          </cell>
          <cell r="B1362" t="str">
            <v>FG,ST-2003-MQ2P_NA,Packing ASSY EU,RoHS2</v>
          </cell>
        </row>
        <row r="1363">
          <cell r="A1363" t="str">
            <v>97301-000190A000</v>
          </cell>
          <cell r="B1363" t="str">
            <v>FG,SBA33_V724_SAS,New Package+New</v>
          </cell>
        </row>
        <row r="1364">
          <cell r="A1364" t="str">
            <v>97301-000240A000</v>
          </cell>
          <cell r="B1364" t="str">
            <v>FG,SBA34_VC728_SAS,(VN) Alarm.com US</v>
          </cell>
        </row>
        <row r="1365">
          <cell r="A1365" t="str">
            <v>97301-000240A000</v>
          </cell>
          <cell r="B1365" t="str">
            <v>FG,SBA34_VC728_SAS,(VN) Alarm.com US</v>
          </cell>
        </row>
        <row r="1366">
          <cell r="A1366" t="str">
            <v>97301-000250A000</v>
          </cell>
          <cell r="B1366" t="str">
            <v>FG,VB1105_SAS,ADC-V730, Packing ASSY_ EV</v>
          </cell>
        </row>
        <row r="1367">
          <cell r="A1367" t="str">
            <v>97301-000250A000</v>
          </cell>
          <cell r="B1367" t="str">
            <v>FG,VB1105_SAS,ADC-V730, Packing ASSY_ EV</v>
          </cell>
        </row>
        <row r="1368">
          <cell r="A1368" t="str">
            <v>97301-000260A000</v>
          </cell>
          <cell r="B1368" t="str">
            <v>FG,VB1105_SAS,ADC-V730, Packing ASSY_</v>
          </cell>
        </row>
        <row r="1369">
          <cell r="A1369" t="str">
            <v>97301-000260A000</v>
          </cell>
          <cell r="B1369" t="str">
            <v>FG,VB1105_SAS,ADC-V730, Packing ASSY_</v>
          </cell>
        </row>
        <row r="1370">
          <cell r="A1370" t="str">
            <v>97301-000270A000</v>
          </cell>
          <cell r="B1370" t="str">
            <v>FG,VB1105_SAS,ADC-V730, Packing ASSY_</v>
          </cell>
        </row>
        <row r="1371">
          <cell r="A1371" t="str">
            <v>97301-000270A000</v>
          </cell>
          <cell r="B1371" t="str">
            <v>FG,VB1105_SAS,ADC-V730, Packing ASSY_</v>
          </cell>
        </row>
        <row r="1372">
          <cell r="A1372" t="str">
            <v>97301-000280A000</v>
          </cell>
          <cell r="B1372" t="str">
            <v>FG,SBA20_V723_SAS,(VN) For TELUS New</v>
          </cell>
        </row>
        <row r="1373">
          <cell r="A1373" t="str">
            <v>97301-000280A000</v>
          </cell>
          <cell r="B1373" t="str">
            <v>FG,SBA20_V723_SAS,(VN) For TELUS New</v>
          </cell>
        </row>
        <row r="1374">
          <cell r="A1374" t="str">
            <v>97301-000290A000</v>
          </cell>
          <cell r="B1374" t="str">
            <v>FG,SBA20_V723_SAS,(VN)RTL8852BS_SR</v>
          </cell>
        </row>
        <row r="1375">
          <cell r="A1375" t="str">
            <v>97301-000290A000</v>
          </cell>
          <cell r="B1375" t="str">
            <v>FG,SBA20_V723_SAS,(VN)RTL8852BS_SR</v>
          </cell>
        </row>
        <row r="1376">
          <cell r="A1376" t="str">
            <v>97301-000320A000</v>
          </cell>
          <cell r="B1376" t="str">
            <v>FG,VB1111_SLA,ADC-VC730P, Packing ASSY</v>
          </cell>
        </row>
        <row r="1377">
          <cell r="A1377" t="str">
            <v>97301-000320A000</v>
          </cell>
          <cell r="B1377" t="str">
            <v>FG,VB1111_SLA,ADC-VC730P, Packing ASSY</v>
          </cell>
        </row>
        <row r="1378">
          <cell r="A1378" t="str">
            <v>97301-000370A000</v>
          </cell>
          <cell r="B1378" t="str">
            <v>FG,VB1105_SAS,ADC-V730, Packing ASSY_</v>
          </cell>
        </row>
        <row r="1379">
          <cell r="A1379" t="str">
            <v>97301-000370A000</v>
          </cell>
          <cell r="B1379" t="str">
            <v>FG,VB1105_SAS,ADC-V730, Packing ASSY_</v>
          </cell>
        </row>
        <row r="1380">
          <cell r="A1380" t="str">
            <v>97301-000380A000</v>
          </cell>
          <cell r="B1380" t="str">
            <v>FG,VB1105_SAS,ADC-V730, Packing ASSY_</v>
          </cell>
        </row>
        <row r="1381">
          <cell r="A1381" t="str">
            <v>97301-000380A000</v>
          </cell>
          <cell r="B1381" t="str">
            <v>FG,VB1105_SAS,ADC-V730, Packing ASSY_</v>
          </cell>
        </row>
        <row r="1382">
          <cell r="A1382" t="str">
            <v>97302-000050A000</v>
          </cell>
          <cell r="B1382" t="str">
            <v>FG,VD5001_SAS,CD42 Indoor Dome Camera</v>
          </cell>
        </row>
        <row r="1383">
          <cell r="A1383" t="str">
            <v>97302-000050A000</v>
          </cell>
          <cell r="B1383" t="str">
            <v>FG,VD5001_SAS,CD42 Indoor Dome Camera</v>
          </cell>
        </row>
        <row r="1384">
          <cell r="A1384" t="str">
            <v>97302-000060A000</v>
          </cell>
          <cell r="B1384" t="str">
            <v>FG,VD5001_SAS,CD42E Outdoor Dome</v>
          </cell>
        </row>
        <row r="1385">
          <cell r="A1385" t="str">
            <v>97302-000060A000</v>
          </cell>
          <cell r="B1385" t="str">
            <v>FG,VD5001_SAS,CD42E Outdoor Dome</v>
          </cell>
        </row>
        <row r="1386">
          <cell r="A1386" t="str">
            <v>97302-000120A000</v>
          </cell>
          <cell r="B1386" t="str">
            <v>FG,VD5001_SAS,CD32 Indoor Dome Camera</v>
          </cell>
        </row>
        <row r="1387">
          <cell r="A1387" t="str">
            <v>97302-000130A000</v>
          </cell>
          <cell r="B1387" t="str">
            <v>FG,VD5001_SAS,CD42 Indoor Dome Camera</v>
          </cell>
        </row>
        <row r="1388">
          <cell r="A1388" t="str">
            <v>97302-000130A000</v>
          </cell>
          <cell r="B1388" t="str">
            <v>FG,VD5001_SAS,CD42 Indoor Dome Camera</v>
          </cell>
        </row>
        <row r="1389">
          <cell r="A1389" t="str">
            <v>97302-000140A000</v>
          </cell>
          <cell r="B1389" t="str">
            <v>FG,VD5001_SAS,CD42 Indoor Dome Camera</v>
          </cell>
        </row>
        <row r="1390">
          <cell r="A1390" t="str">
            <v>97302-000140A000</v>
          </cell>
          <cell r="B1390" t="str">
            <v>FG,VD5001_SAS,CD42 Indoor Dome Camera</v>
          </cell>
        </row>
        <row r="1391">
          <cell r="A1391" t="str">
            <v>97302-000170A000</v>
          </cell>
          <cell r="B1391" t="str">
            <v>FG,VD5001_SAS,CD42E Outdoor Dome</v>
          </cell>
        </row>
        <row r="1392">
          <cell r="A1392" t="str">
            <v>97302-000170A000</v>
          </cell>
          <cell r="B1392" t="str">
            <v>FG,VD5001_SAS,CD42E Outdoor Dome</v>
          </cell>
        </row>
        <row r="1393">
          <cell r="A1393" t="str">
            <v>97302-000190A000</v>
          </cell>
          <cell r="B1393" t="str">
            <v>FG,VD5001_SAS,CD42E Outdoor Dome</v>
          </cell>
        </row>
        <row r="1394">
          <cell r="A1394" t="str">
            <v>97302-000190A000</v>
          </cell>
          <cell r="B1394" t="str">
            <v>FG,VD5001_SAS,CD42E Outdoor Dome</v>
          </cell>
        </row>
        <row r="1395">
          <cell r="A1395" t="str">
            <v>97302-000210A000</v>
          </cell>
          <cell r="B1395" t="str">
            <v>FG,VD5001_SAS,CD42E Outdoor Dome</v>
          </cell>
        </row>
        <row r="1396">
          <cell r="A1396" t="str">
            <v>97302-000210A000</v>
          </cell>
          <cell r="B1396" t="str">
            <v>FG,VD5001_SAS,CD42E Outdoor Dome</v>
          </cell>
        </row>
        <row r="1397">
          <cell r="A1397" t="str">
            <v>97302-000220A000</v>
          </cell>
          <cell r="B1397" t="str">
            <v>FG,VD5001_SAS,CD32 Indoor Dome Camera</v>
          </cell>
        </row>
        <row r="1398">
          <cell r="A1398" t="str">
            <v>97302-000240A000</v>
          </cell>
          <cell r="B1398" t="str">
            <v>FG,VD5001_SAS,CD32 Indoor Dome Camera</v>
          </cell>
        </row>
        <row r="1399">
          <cell r="A1399" t="str">
            <v>97302-000250A000</v>
          </cell>
          <cell r="B1399" t="str">
            <v>FG,VD5001_SAS,CD32 Indoor Dome Camera</v>
          </cell>
        </row>
        <row r="1400">
          <cell r="A1400" t="str">
            <v>97302-000280A000</v>
          </cell>
          <cell r="B1400" t="str">
            <v>FG,VD5001_SAS,CD32E Outdoor Dome</v>
          </cell>
        </row>
        <row r="1401">
          <cell r="A1401" t="str">
            <v>97302-000280A000</v>
          </cell>
          <cell r="B1401" t="str">
            <v>FG,VD5001_SAS,CD32E Outdoor Dome</v>
          </cell>
        </row>
        <row r="1402">
          <cell r="A1402" t="str">
            <v>97302-000290A000</v>
          </cell>
          <cell r="B1402" t="str">
            <v>FG,VD5001_SAS,CD32E Outdoor Dome</v>
          </cell>
        </row>
        <row r="1403">
          <cell r="A1403" t="str">
            <v>97302-000290A000</v>
          </cell>
          <cell r="B1403" t="str">
            <v>FG,VD5001_SAS,CD32E Outdoor Dome</v>
          </cell>
        </row>
        <row r="1404">
          <cell r="A1404" t="str">
            <v>97302-000370A000</v>
          </cell>
          <cell r="B1404" t="str">
            <v>FG,VD5001_SAS,CD42 Indoor Dome Camera</v>
          </cell>
        </row>
        <row r="1405">
          <cell r="A1405" t="str">
            <v>97302-000370A000</v>
          </cell>
          <cell r="B1405" t="str">
            <v>FG,VD5001_SAS,CD42 Indoor Dome Camera</v>
          </cell>
        </row>
        <row r="1406">
          <cell r="A1406" t="str">
            <v>97302-000410A000</v>
          </cell>
          <cell r="B1406" t="str">
            <v>FG,VD5001_SAS,CD42E Outdoor Dome</v>
          </cell>
        </row>
        <row r="1407">
          <cell r="A1407" t="str">
            <v>97302-000410A000</v>
          </cell>
          <cell r="B1407" t="str">
            <v>FG,VD5001_SAS,CD42E Outdoor Dome</v>
          </cell>
        </row>
        <row r="1408">
          <cell r="A1408" t="str">
            <v>97302-000440A000</v>
          </cell>
          <cell r="B1408" t="str">
            <v>FG,VD5001_SAS,CD22 Indoor Dome Camera</v>
          </cell>
        </row>
        <row r="1409">
          <cell r="A1409" t="str">
            <v>97302-000480A000</v>
          </cell>
          <cell r="B1409" t="str">
            <v>FG,VD5001_SAS,CD22E Outdoor Dome</v>
          </cell>
        </row>
        <row r="1410">
          <cell r="A1410" t="str">
            <v>97302-000490A000</v>
          </cell>
          <cell r="B1410" t="str">
            <v>FG,VD5001_SAS,CD22E Outdoor Dome</v>
          </cell>
        </row>
        <row r="1411">
          <cell r="A1411" t="str">
            <v>97302-000500A000</v>
          </cell>
          <cell r="B1411" t="str">
            <v>FG,VD5001_SAS,CD22 Indoor Dome Camera</v>
          </cell>
        </row>
        <row r="1412">
          <cell r="A1412" t="str">
            <v>97302-000520A000</v>
          </cell>
          <cell r="B1412" t="str">
            <v>FG,VD5001_SAS,CD22 Indoor Dome Camera</v>
          </cell>
        </row>
        <row r="1413">
          <cell r="A1413" t="str">
            <v>97302-000530A000</v>
          </cell>
          <cell r="B1413" t="str">
            <v>FG,VD5001_SAS,CD22E Outdoor Dome</v>
          </cell>
        </row>
        <row r="1414">
          <cell r="A1414" t="str">
            <v>97302-000550A000</v>
          </cell>
          <cell r="B1414" t="str">
            <v>FG,VD5001_SAS,CD42 Indoor Dome Camera</v>
          </cell>
        </row>
        <row r="1415">
          <cell r="A1415" t="str">
            <v>97302-000550A000</v>
          </cell>
          <cell r="B1415" t="str">
            <v>FG,VD5001_SAS,CD42 Indoor Dome Camera</v>
          </cell>
        </row>
        <row r="1416">
          <cell r="A1416" t="str">
            <v>97302-000560A000</v>
          </cell>
          <cell r="B1416" t="str">
            <v>FG,SDA31_VC847PF_SAS,(VN) ALARM.COM</v>
          </cell>
        </row>
        <row r="1417">
          <cell r="A1417" t="str">
            <v>97302-000560A000</v>
          </cell>
          <cell r="B1417" t="str">
            <v>FG,SDA31_VC847PF_SAS,(VN) ALARM.COM</v>
          </cell>
        </row>
        <row r="1418">
          <cell r="A1418" t="str">
            <v>97302-000570A000</v>
          </cell>
          <cell r="B1418" t="str">
            <v>FG,SDA30_VC827P_SAS,(VN) ALARM.COM USA</v>
          </cell>
        </row>
        <row r="1419">
          <cell r="A1419" t="str">
            <v>97302-001010A000</v>
          </cell>
          <cell r="B1419" t="str">
            <v>FG,VD5006_SAS,Outdoor Dome Camera,256/0</v>
          </cell>
        </row>
        <row r="1420">
          <cell r="A1420" t="str">
            <v>97302-001010A000</v>
          </cell>
          <cell r="B1420" t="str">
            <v>FG,VD5006_SAS,Outdoor Dome Camera,256/0</v>
          </cell>
        </row>
        <row r="1421">
          <cell r="A1421" t="str">
            <v>97302-001010B000</v>
          </cell>
          <cell r="B1421" t="str">
            <v>FG,VD5006_SAS,Outdoor Dome Camera,256/0</v>
          </cell>
        </row>
        <row r="1422">
          <cell r="A1422" t="str">
            <v>97302-001010B000</v>
          </cell>
          <cell r="B1422" t="str">
            <v>FG,VD5006_SAS,Outdoor Dome Camera,256/0</v>
          </cell>
        </row>
        <row r="1423">
          <cell r="A1423" t="str">
            <v>97302-001020A000</v>
          </cell>
          <cell r="B1423" t="str">
            <v>FG,VD5006_SAS,Indoor Dome Camera,256/0</v>
          </cell>
        </row>
        <row r="1424">
          <cell r="A1424" t="str">
            <v>97302-001020A000</v>
          </cell>
          <cell r="B1424" t="str">
            <v>FG,VD5006_SAS,Indoor Dome Camera,256/0</v>
          </cell>
        </row>
        <row r="1425">
          <cell r="A1425" t="str">
            <v>97302-001020B000</v>
          </cell>
          <cell r="B1425" t="str">
            <v>FG,VD5006_SAS,Indoor Dome Camera,256/0</v>
          </cell>
        </row>
        <row r="1426">
          <cell r="A1426" t="str">
            <v>97302-001020B000</v>
          </cell>
          <cell r="B1426" t="str">
            <v>FG,VD5006_SAS,Indoor Dome Camera,256/0</v>
          </cell>
        </row>
        <row r="1427">
          <cell r="A1427" t="str">
            <v>97302-001030A000</v>
          </cell>
          <cell r="B1427" t="str">
            <v>FG,VD5005_SAS,Outdoor Dome Camera,256/0</v>
          </cell>
        </row>
        <row r="1428">
          <cell r="A1428" t="str">
            <v>97302-001030A000</v>
          </cell>
          <cell r="B1428" t="str">
            <v>FG,VD5005_SAS,Outdoor Dome Camera,256/0</v>
          </cell>
        </row>
        <row r="1429">
          <cell r="A1429" t="str">
            <v>97302-001040A000</v>
          </cell>
          <cell r="B1429" t="str">
            <v>FG,VD5005_SAS,Indoor Dome Camera,256/0</v>
          </cell>
        </row>
        <row r="1430">
          <cell r="A1430" t="str">
            <v>97302-001040A000</v>
          </cell>
          <cell r="B1430" t="str">
            <v>FG,VD5005_SAS,Indoor Dome Camera,256/0</v>
          </cell>
        </row>
        <row r="1431">
          <cell r="A1431" t="str">
            <v>97302-001050A000</v>
          </cell>
          <cell r="B1431" t="str">
            <v>FG,VD5005_SAS,Indoor Dome Camera,256/256</v>
          </cell>
        </row>
        <row r="1432">
          <cell r="A1432" t="str">
            <v>97302-001050A000</v>
          </cell>
          <cell r="B1432" t="str">
            <v>FG,VD5005_SAS,Indoor Dome Camera,256/256</v>
          </cell>
        </row>
        <row r="1433">
          <cell r="A1433" t="str">
            <v>97302-001060A000</v>
          </cell>
          <cell r="B1433" t="str">
            <v>FG,VD5006_SAS,Outdoor Dome Camera</v>
          </cell>
        </row>
        <row r="1434">
          <cell r="A1434" t="str">
            <v>97302-001060A000</v>
          </cell>
          <cell r="B1434" t="str">
            <v>FG,VD5006_SAS,Outdoor Dome Camera</v>
          </cell>
        </row>
        <row r="1435">
          <cell r="A1435" t="str">
            <v>97302-001060B000</v>
          </cell>
          <cell r="B1435" t="str">
            <v>FG,VD5006_SAS,Outdoor Dome Camera</v>
          </cell>
        </row>
        <row r="1436">
          <cell r="A1436" t="str">
            <v>97302-001060B000</v>
          </cell>
          <cell r="B1436" t="str">
            <v>FG,VD5006_SAS,Outdoor Dome Camera</v>
          </cell>
        </row>
        <row r="1437">
          <cell r="A1437" t="str">
            <v>97302-001070A000</v>
          </cell>
          <cell r="B1437" t="str">
            <v>FG,VD5006_SAS,Indoor Dome Camera,256/256</v>
          </cell>
        </row>
        <row r="1438">
          <cell r="A1438" t="str">
            <v>97302-001070A000</v>
          </cell>
          <cell r="B1438" t="str">
            <v>FG,VD5006_SAS,Indoor Dome Camera,256/256</v>
          </cell>
        </row>
        <row r="1439">
          <cell r="A1439" t="str">
            <v>97302-001070B000</v>
          </cell>
          <cell r="B1439" t="str">
            <v>FG,VD5006_SAS,Indoor Dome Camera,256/256</v>
          </cell>
        </row>
        <row r="1440">
          <cell r="A1440" t="str">
            <v>97302-001070B000</v>
          </cell>
          <cell r="B1440" t="str">
            <v>FG,VD5006_SAS,Indoor Dome Camera,256/256</v>
          </cell>
        </row>
        <row r="1441">
          <cell r="A1441" t="str">
            <v>97302-001080A000</v>
          </cell>
          <cell r="B1441" t="str">
            <v>FG,VD5006_SAS,Indoor Dome Camera,512/256</v>
          </cell>
        </row>
        <row r="1442">
          <cell r="A1442" t="str">
            <v>97302-001080A000</v>
          </cell>
          <cell r="B1442" t="str">
            <v>FG,VD5006_SAS,Indoor Dome Camera,512/256</v>
          </cell>
        </row>
        <row r="1443">
          <cell r="A1443" t="str">
            <v>97302-001080B000</v>
          </cell>
          <cell r="B1443" t="str">
            <v>FG,VD5006_SAS,Indoor Dome Camera,512/256</v>
          </cell>
        </row>
        <row r="1444">
          <cell r="A1444" t="str">
            <v>97302-001080B000</v>
          </cell>
          <cell r="B1444" t="str">
            <v>FG,VD5006_SAS,Indoor Dome Camera,512/256</v>
          </cell>
        </row>
        <row r="1445">
          <cell r="A1445" t="str">
            <v>97302-001090A000</v>
          </cell>
          <cell r="B1445" t="str">
            <v>FG,VD5006_SAS,Indoor Dome Camera,512/512</v>
          </cell>
        </row>
        <row r="1446">
          <cell r="A1446" t="str">
            <v>97302-001090A000</v>
          </cell>
          <cell r="B1446" t="str">
            <v>FG,VD5006_SAS,Indoor Dome Camera,512/512</v>
          </cell>
        </row>
        <row r="1447">
          <cell r="A1447" t="str">
            <v>97302-001090B000</v>
          </cell>
          <cell r="B1447" t="str">
            <v>FG,VD5006_SAS,Indoor Dome Camera,512/512</v>
          </cell>
        </row>
        <row r="1448">
          <cell r="A1448" t="str">
            <v>97302-001090B000</v>
          </cell>
          <cell r="B1448" t="str">
            <v>FG,VD5006_SAS,Indoor Dome Camera,512/512</v>
          </cell>
        </row>
        <row r="1449">
          <cell r="A1449" t="str">
            <v>97302-001100A000</v>
          </cell>
          <cell r="B1449" t="str">
            <v>FG,VD5006_SAS,Indoor Dome Camera,1TB/1TB</v>
          </cell>
        </row>
        <row r="1450">
          <cell r="A1450" t="str">
            <v>97302-001100A000</v>
          </cell>
          <cell r="B1450" t="str">
            <v>FG,VD5006_SAS,Indoor Dome Camera,1TB/1TB</v>
          </cell>
        </row>
        <row r="1451">
          <cell r="A1451" t="str">
            <v>97302-001100B000</v>
          </cell>
          <cell r="B1451" t="str">
            <v>FG,VD5006_SAS,Indoor Dome Camera,1TB/1TB</v>
          </cell>
        </row>
        <row r="1452">
          <cell r="A1452" t="str">
            <v>97302-001100B000</v>
          </cell>
          <cell r="B1452" t="str">
            <v>FG,VD5006_SAS,Indoor Dome Camera,1TB/1TB</v>
          </cell>
        </row>
        <row r="1453">
          <cell r="A1453" t="str">
            <v>97302-001110A000</v>
          </cell>
          <cell r="B1453" t="str">
            <v>FG,VD5006_SAS,Outdoor Dome Camera</v>
          </cell>
        </row>
        <row r="1454">
          <cell r="A1454" t="str">
            <v>97302-001110A000</v>
          </cell>
          <cell r="B1454" t="str">
            <v>FG,VD5006_SAS,Outdoor Dome Camera</v>
          </cell>
        </row>
        <row r="1455">
          <cell r="A1455" t="str">
            <v>97302-001110B000</v>
          </cell>
          <cell r="B1455" t="str">
            <v>FG,VD5006_SAS,Outdoor Dome Camera</v>
          </cell>
        </row>
        <row r="1456">
          <cell r="A1456" t="str">
            <v>97302-001110B000</v>
          </cell>
          <cell r="B1456" t="str">
            <v>FG,VD5006_SAS,Outdoor Dome Camera</v>
          </cell>
        </row>
        <row r="1457">
          <cell r="A1457" t="str">
            <v>97302-001120A000</v>
          </cell>
          <cell r="B1457" t="str">
            <v>FG,VD5006_SAS,Outdoor Dome Camera</v>
          </cell>
        </row>
        <row r="1458">
          <cell r="A1458" t="str">
            <v>97302-001120A000</v>
          </cell>
          <cell r="B1458" t="str">
            <v>FG,VD5006_SAS,Outdoor Dome Camera</v>
          </cell>
        </row>
        <row r="1459">
          <cell r="A1459" t="str">
            <v>97302-001120B000</v>
          </cell>
          <cell r="B1459" t="str">
            <v>FG,VD5006_SAS,Outdoor Dome Camera</v>
          </cell>
        </row>
        <row r="1460">
          <cell r="A1460" t="str">
            <v>97302-001120B000</v>
          </cell>
          <cell r="B1460" t="str">
            <v>FG,VD5006_SAS,Outdoor Dome Camera</v>
          </cell>
        </row>
        <row r="1461">
          <cell r="A1461" t="str">
            <v>97302-001130A000</v>
          </cell>
          <cell r="B1461" t="str">
            <v>FG,VD5006_SAS,Outdoor Dome Camera</v>
          </cell>
        </row>
        <row r="1462">
          <cell r="A1462" t="str">
            <v>97302-001130A000</v>
          </cell>
          <cell r="B1462" t="str">
            <v>FG,VD5006_SAS,Outdoor Dome Camera</v>
          </cell>
        </row>
        <row r="1463">
          <cell r="A1463" t="str">
            <v>97302-001130B000</v>
          </cell>
          <cell r="B1463" t="str">
            <v>FG,VD5006_SAS,Outdoor Dome Camera</v>
          </cell>
        </row>
        <row r="1464">
          <cell r="A1464" t="str">
            <v>97302-001130B000</v>
          </cell>
          <cell r="B1464" t="str">
            <v>FG,VD5006_SAS,Outdoor Dome Camera</v>
          </cell>
        </row>
        <row r="1465">
          <cell r="A1465" t="str">
            <v>97302-001140A000</v>
          </cell>
          <cell r="B1465" t="str">
            <v>FG,VD5005_SAS,Indoor Dome Camera,512/256</v>
          </cell>
        </row>
        <row r="1466">
          <cell r="A1466" t="str">
            <v>97302-001140A000</v>
          </cell>
          <cell r="B1466" t="str">
            <v>FG,VD5005_SAS,Indoor Dome Camera,512/256</v>
          </cell>
        </row>
        <row r="1467">
          <cell r="A1467" t="str">
            <v>97302-001150A000</v>
          </cell>
          <cell r="B1467" t="str">
            <v>FG,VD5005_SAS,Indoor Dome Camera,512/512</v>
          </cell>
        </row>
        <row r="1468">
          <cell r="A1468" t="str">
            <v>97302-001150A000</v>
          </cell>
          <cell r="B1468" t="str">
            <v>FG,VD5005_SAS,Indoor Dome Camera,512/512</v>
          </cell>
        </row>
        <row r="1469">
          <cell r="A1469" t="str">
            <v>97302-001160A000</v>
          </cell>
          <cell r="B1469" t="str">
            <v>FG,VD5005_SAS,Indoor Dome Camera,1TB/1TB</v>
          </cell>
        </row>
        <row r="1470">
          <cell r="A1470" t="str">
            <v>97302-001160A000</v>
          </cell>
          <cell r="B1470" t="str">
            <v>FG,VD5005_SAS,Indoor Dome Camera,1TB/1TB</v>
          </cell>
        </row>
        <row r="1471">
          <cell r="A1471" t="str">
            <v>97302-001170A000</v>
          </cell>
          <cell r="B1471" t="str">
            <v>FG,VD5005_SAS,Outdoor Dome Camera</v>
          </cell>
        </row>
        <row r="1472">
          <cell r="A1472" t="str">
            <v>97302-001170A000</v>
          </cell>
          <cell r="B1472" t="str">
            <v>FG,VD5005_SAS,Outdoor Dome Camera</v>
          </cell>
        </row>
        <row r="1473">
          <cell r="A1473" t="str">
            <v>97302-001180A000</v>
          </cell>
          <cell r="B1473" t="str">
            <v>FG,VD5005_SAS,Outdoor Dome Camera</v>
          </cell>
        </row>
        <row r="1474">
          <cell r="A1474" t="str">
            <v>97302-001180A000</v>
          </cell>
          <cell r="B1474" t="str">
            <v>FG,VD5005_SAS,Outdoor Dome Camera</v>
          </cell>
        </row>
        <row r="1475">
          <cell r="A1475" t="str">
            <v>97302-001190A000</v>
          </cell>
          <cell r="B1475" t="str">
            <v>FG,VD5005_SAS,Outdoor Dome Camera</v>
          </cell>
        </row>
        <row r="1476">
          <cell r="A1476" t="str">
            <v>97302-001190A000</v>
          </cell>
          <cell r="B1476" t="str">
            <v>FG,VD5005_SAS,Outdoor Dome Camera</v>
          </cell>
        </row>
        <row r="1477">
          <cell r="A1477" t="str">
            <v>97302-001200A000</v>
          </cell>
          <cell r="B1477" t="str">
            <v>FG,VD5005_SAS,Outdoor Dome Camera</v>
          </cell>
        </row>
        <row r="1478">
          <cell r="A1478" t="str">
            <v>97302-001200A000</v>
          </cell>
          <cell r="B1478" t="str">
            <v>FG,VD5005_SAS,Outdoor Dome Camera</v>
          </cell>
        </row>
        <row r="1479">
          <cell r="A1479" t="str">
            <v>97302-001220A000</v>
          </cell>
          <cell r="B1479" t="str">
            <v>FG,VD5006_SAS,Indoor Dome Camera(FIPS)</v>
          </cell>
        </row>
        <row r="1480">
          <cell r="A1480" t="str">
            <v>97302-001230A000</v>
          </cell>
          <cell r="B1480" t="str">
            <v>FG,VD5006_SAS,Indoor Dome Camera(FIPS)</v>
          </cell>
        </row>
        <row r="1481">
          <cell r="A1481" t="str">
            <v>97302-001240A000</v>
          </cell>
          <cell r="B1481" t="str">
            <v>FG,VD5006_SAS,Indoor Dome Camera(FIPS)</v>
          </cell>
        </row>
        <row r="1482">
          <cell r="A1482" t="str">
            <v>97302-001270A000</v>
          </cell>
          <cell r="B1482" t="str">
            <v>FG,VD5006_SAS,Outdoor Dome Camera(FIPS)</v>
          </cell>
        </row>
        <row r="1483">
          <cell r="A1483" t="str">
            <v>97302-001280A000</v>
          </cell>
          <cell r="B1483" t="str">
            <v>FG,VD5006_SAS,Outdoor Dome Camera(FIPS)</v>
          </cell>
        </row>
        <row r="1484">
          <cell r="A1484" t="str">
            <v>97302-001290A000</v>
          </cell>
          <cell r="B1484" t="str">
            <v>FG,VD5006_SAS,Outdoor Dome Camera(FIPS)</v>
          </cell>
        </row>
        <row r="1485">
          <cell r="A1485" t="str">
            <v>97302-001300A000</v>
          </cell>
          <cell r="B1485" t="str">
            <v>FG,VD5006_SAS,Outdoor Dome Camera(FIPS)</v>
          </cell>
        </row>
        <row r="1486">
          <cell r="A1486" t="str">
            <v>97302-001310A000</v>
          </cell>
          <cell r="B1486" t="str">
            <v>FG,VD5005_SAS,Indoor Dome Camera(FIPS)</v>
          </cell>
        </row>
        <row r="1487">
          <cell r="A1487" t="str">
            <v>97302-001320A000</v>
          </cell>
          <cell r="B1487" t="str">
            <v>FG,VD5005_SAS,Indoor Dome Camera(FIPS)</v>
          </cell>
        </row>
        <row r="1488">
          <cell r="A1488" t="str">
            <v>97302-001330A000</v>
          </cell>
          <cell r="B1488" t="str">
            <v>FG,VD5005_SAS,Indoor Dome Camera(FIPS)</v>
          </cell>
        </row>
        <row r="1489">
          <cell r="A1489" t="str">
            <v>97302-001340A000</v>
          </cell>
          <cell r="B1489" t="str">
            <v>FG,VD5005_SAS,Indoor Dome Camera(FIPS)</v>
          </cell>
        </row>
        <row r="1490">
          <cell r="A1490" t="str">
            <v>97302-001350A000</v>
          </cell>
          <cell r="B1490" t="str">
            <v>FG,VD5005_SAS,Indoor Dome Camera(FIPS)</v>
          </cell>
        </row>
        <row r="1491">
          <cell r="A1491" t="str">
            <v>97302-001360A000</v>
          </cell>
          <cell r="B1491" t="str">
            <v>FG,VD5005_SAS,Outdoor Dome Camera(FIPS)</v>
          </cell>
        </row>
        <row r="1492">
          <cell r="A1492" t="str">
            <v>97302-001370A000</v>
          </cell>
          <cell r="B1492" t="str">
            <v>FG,VD5005_SAS,Outdoor Dome Camera(FIPS)</v>
          </cell>
        </row>
        <row r="1493">
          <cell r="A1493" t="str">
            <v>97302-001380A000</v>
          </cell>
          <cell r="B1493" t="str">
            <v>FG,VD5005_SAS,Outdoor Dome Camera(FIPS)</v>
          </cell>
        </row>
        <row r="1494">
          <cell r="A1494" t="str">
            <v>97302-001390A000</v>
          </cell>
          <cell r="B1494" t="str">
            <v>FG,VD5005_SAS,Outdoor Dome Camera(FIPS)</v>
          </cell>
        </row>
        <row r="1495">
          <cell r="A1495" t="str">
            <v>97302-001400A000</v>
          </cell>
          <cell r="B1495" t="str">
            <v>FG,VD5005_SAS,Outdoor Dome Camera(FIPS)</v>
          </cell>
        </row>
        <row r="1496">
          <cell r="A1496" t="str">
            <v>97303-000070A000</v>
          </cell>
          <cell r="B1496" t="str">
            <v>FG,SCA32_VC1001_SAS,OV Sensor+ 2nd</v>
          </cell>
        </row>
        <row r="1497">
          <cell r="A1497" t="str">
            <v>97303-000070A000</v>
          </cell>
          <cell r="B1497" t="str">
            <v>FG,SCA32_VC1001_SAS,OV Sensor+ 2nd</v>
          </cell>
        </row>
        <row r="1498">
          <cell r="A1498" t="str">
            <v>97304-000060A000</v>
          </cell>
          <cell r="B1498" t="str">
            <v>FG,SDA38_VC838PF_SAS,MAX6509(PU) (VN)</v>
          </cell>
        </row>
        <row r="1499">
          <cell r="A1499" t="str">
            <v>97305-000200A000</v>
          </cell>
          <cell r="B1499" t="str">
            <v>FG,SBA28_V515_SAS,(Sensor/2nd source)</v>
          </cell>
        </row>
        <row r="1500">
          <cell r="A1500" t="str">
            <v>97305-000210A000</v>
          </cell>
          <cell r="B1500" t="str">
            <v>FG,SBA28_V515_SAS,(Sensor/2nd source)</v>
          </cell>
        </row>
        <row r="1501">
          <cell r="A1501" t="str">
            <v>97305-000220A000</v>
          </cell>
          <cell r="B1501" t="str">
            <v>FG,SBA28_V515_SAS,(Sensor/2nd source)</v>
          </cell>
        </row>
        <row r="1502">
          <cell r="A1502" t="str">
            <v>97305-000230A000</v>
          </cell>
          <cell r="B1502" t="str">
            <v>FG,SBA33_V724_SAS,CIA_INT RTL8852BS_SR</v>
          </cell>
        </row>
        <row r="1503">
          <cell r="A1503" t="str">
            <v>97305-000240A000</v>
          </cell>
          <cell r="B1503" t="str">
            <v>FG,SBA33_V724_SAS,CGI_INT RTL8852BS_SR</v>
          </cell>
        </row>
        <row r="1504">
          <cell r="A1504" t="str">
            <v>97305-000260A000</v>
          </cell>
          <cell r="B1504" t="str">
            <v>FG,VBL122_VC727P_SAS,VBL122_VC727P_SAS</v>
          </cell>
        </row>
        <row r="1505">
          <cell r="A1505" t="str">
            <v>97305-000270A000</v>
          </cell>
          <cell r="B1505" t="str">
            <v>FG,SBA28_V515_SAS,(VN) ADT,RoHS2,(HF)</v>
          </cell>
        </row>
        <row r="1506">
          <cell r="A1506" t="str">
            <v>97305-000270A000</v>
          </cell>
          <cell r="B1506" t="str">
            <v>FG,SBA28_V515_SAS,(VN) ADT,RoHS2,(HF)</v>
          </cell>
        </row>
        <row r="1507">
          <cell r="A1507" t="str">
            <v>97305-000280A000</v>
          </cell>
          <cell r="B1507" t="str">
            <v>FG,SBA33_V724_SAS,(VN) ADT,RoHS2,(HF)</v>
          </cell>
        </row>
        <row r="1508">
          <cell r="A1508" t="str">
            <v>97305-000290A000</v>
          </cell>
          <cell r="B1508" t="str">
            <v>FG,SBA21_V523_SAS,(VN)CGI-INT RTL8852BS</v>
          </cell>
        </row>
        <row r="1509">
          <cell r="A1509" t="str">
            <v>97305-000290A000</v>
          </cell>
          <cell r="B1509" t="str">
            <v>FG,SBA21_V523_SAS,(VN)CGI-INT RTL8852BS</v>
          </cell>
        </row>
        <row r="1510">
          <cell r="A1510" t="str">
            <v>97305-000300A000</v>
          </cell>
          <cell r="B1510" t="str">
            <v>FG,SBA21_V523_SAS,(VN)CIA-INT RTL8852BS</v>
          </cell>
        </row>
        <row r="1511">
          <cell r="A1511" t="str">
            <v>97305-000300A000</v>
          </cell>
          <cell r="B1511" t="str">
            <v>FG,SBA21_V523_SAS,(VN)CIA-INT RTL8852BS</v>
          </cell>
        </row>
        <row r="1512">
          <cell r="A1512" t="str">
            <v>97305-000310A000</v>
          </cell>
          <cell r="B1512" t="str">
            <v>FG,SBA21_V523_SAS,(VN) New Package</v>
          </cell>
        </row>
        <row r="1513">
          <cell r="A1513" t="str">
            <v>97305-000310A000</v>
          </cell>
          <cell r="B1513" t="str">
            <v>FG,SBA21_V523_SAS,(VN) New Package</v>
          </cell>
        </row>
        <row r="1514">
          <cell r="A1514" t="str">
            <v>97305-000320A000</v>
          </cell>
          <cell r="B1514" t="str">
            <v>FG,SBA21_V523_SAS,(VN) For TELUS New</v>
          </cell>
        </row>
        <row r="1515">
          <cell r="A1515" t="str">
            <v>97305-000320A000</v>
          </cell>
          <cell r="B1515" t="str">
            <v>FG,SBA21_V523_SAS,(VN) For TELUS New</v>
          </cell>
        </row>
        <row r="1516">
          <cell r="A1516" t="str">
            <v>97305-000350A000</v>
          </cell>
          <cell r="B1516" t="str">
            <v>FG,VC1108_SLA,V516- Indoor Wireless IP</v>
          </cell>
        </row>
        <row r="1517">
          <cell r="A1517" t="str">
            <v>97305-000350A000</v>
          </cell>
          <cell r="B1517" t="str">
            <v>FG,VC1108_SLA,V516- Indoor Wireless IP</v>
          </cell>
        </row>
        <row r="1518">
          <cell r="A1518" t="str">
            <v>97305-000370A000</v>
          </cell>
          <cell r="B1518" t="str">
            <v>FG,VC1108_SLA,V516 Indoor Wireless IP</v>
          </cell>
        </row>
        <row r="1519">
          <cell r="A1519" t="str">
            <v>97305-000370A000</v>
          </cell>
          <cell r="B1519" t="str">
            <v>FG,VC1108_SLA,V516 Indoor Wireless IP</v>
          </cell>
        </row>
        <row r="1520">
          <cell r="A1520" t="str">
            <v>97305-000380A000</v>
          </cell>
          <cell r="B1520" t="str">
            <v>FG,VC1108_SLA,V516- Indoor Wireless IP</v>
          </cell>
        </row>
        <row r="1521">
          <cell r="A1521" t="str">
            <v>97305-000380A000</v>
          </cell>
          <cell r="B1521" t="str">
            <v>FG,VC1108_SLA,V516- Indoor Wireless IP</v>
          </cell>
        </row>
        <row r="1522">
          <cell r="A1522" t="str">
            <v>97307-000030A000</v>
          </cell>
          <cell r="B1522" t="str">
            <v>FG,VM9901_SAS,Wifi off SANSHIN JP</v>
          </cell>
        </row>
        <row r="1523">
          <cell r="A1523" t="str">
            <v>97307-000030A000</v>
          </cell>
          <cell r="B1523" t="str">
            <v>FG,VM9901_SAS,Wifi off SANSHIN JP</v>
          </cell>
        </row>
        <row r="1524">
          <cell r="A1524" t="str">
            <v>97310-000010A000</v>
          </cell>
          <cell r="B1524" t="str">
            <v>FG,VF1102_SAS,(AC) WiFi model</v>
          </cell>
        </row>
        <row r="1525">
          <cell r="A1525" t="str">
            <v>97310-000010A000</v>
          </cell>
          <cell r="B1525" t="str">
            <v>FG,VF1102_SAS,(AC) WiFi model</v>
          </cell>
        </row>
        <row r="1526">
          <cell r="A1526" t="str">
            <v>97310-000020A000</v>
          </cell>
          <cell r="B1526" t="str">
            <v>FG,VF1102_SAS,(DC) WiFi model</v>
          </cell>
        </row>
        <row r="1527">
          <cell r="A1527" t="str">
            <v>97310-000020A000</v>
          </cell>
          <cell r="B1527" t="str">
            <v>FG,VF1102_SAS,(DC) WiFi model</v>
          </cell>
        </row>
        <row r="1528">
          <cell r="A1528" t="str">
            <v>97310-000030A000</v>
          </cell>
          <cell r="B1528" t="str">
            <v>FG,VF1103_SAS,POE model Alarm.com WW</v>
          </cell>
        </row>
        <row r="1529">
          <cell r="A1529" t="str">
            <v>97310-000030A000</v>
          </cell>
          <cell r="B1529" t="str">
            <v>FG,VF1103_SAS,POE model Alarm.com WW</v>
          </cell>
        </row>
        <row r="1530">
          <cell r="A1530" t="str">
            <v>97310-000040A000</v>
          </cell>
          <cell r="B1530" t="str">
            <v>FG,VF1103_SAS,POE(MPS) model Alarm.com</v>
          </cell>
        </row>
        <row r="1531">
          <cell r="A1531" t="str">
            <v>97310-000040A000</v>
          </cell>
          <cell r="B1531" t="str">
            <v>FG,VF1103_SAS,POE(MPS) model Alarm.com</v>
          </cell>
        </row>
        <row r="1532">
          <cell r="A1532" t="str">
            <v>97310-000050A000</v>
          </cell>
          <cell r="B1532" t="str">
            <v>FG,VF1102_SAS,(AC) WiFi model Alarm.com</v>
          </cell>
        </row>
        <row r="1533">
          <cell r="A1533" t="str">
            <v>97310-000050A000</v>
          </cell>
          <cell r="B1533" t="str">
            <v>FG,VF1102_SAS,(AC) WiFi model Alarm.com</v>
          </cell>
        </row>
        <row r="1534">
          <cell r="A1534" t="str">
            <v>97310-000060A000</v>
          </cell>
          <cell r="B1534" t="str">
            <v>FG,VF1102_SAS,(DC) WiFi model Alarm.com</v>
          </cell>
        </row>
        <row r="1535">
          <cell r="A1535" t="str">
            <v>97310-000060A000</v>
          </cell>
          <cell r="B1535" t="str">
            <v>FG,VF1102_SAS,(DC) WiFi model Alarm.com</v>
          </cell>
        </row>
        <row r="1536">
          <cell r="A1536" t="str">
            <v>97310-000070A000</v>
          </cell>
          <cell r="B1536" t="str">
            <v>FG,VF1103_SAS,POE model Alarm.com_New</v>
          </cell>
        </row>
        <row r="1537">
          <cell r="A1537" t="str">
            <v>97310-000070A000</v>
          </cell>
          <cell r="B1537" t="str">
            <v>FG,VF1103_SAS,POE model Alarm.com_New</v>
          </cell>
        </row>
        <row r="1538">
          <cell r="A1538" t="str">
            <v>97401-000030A000</v>
          </cell>
          <cell r="B1538" t="str">
            <v>FG,CO0307QC-L_SAS,Hue Bridge 2.1 Bulk</v>
          </cell>
        </row>
        <row r="1539">
          <cell r="A1539" t="str">
            <v>97401-000030A001</v>
          </cell>
          <cell r="B1539" t="str">
            <v>FG,CO0307QC-L_SAS,Hue Bridge 2.1 Bulk</v>
          </cell>
        </row>
        <row r="1540">
          <cell r="A1540" t="str">
            <v>97401-000030A005</v>
          </cell>
          <cell r="B1540" t="str">
            <v>FG,CO0307QC-L_SAS,Hue Bridge 2.1 Bulk</v>
          </cell>
        </row>
        <row r="1541">
          <cell r="A1541" t="str">
            <v>97401-000030A005</v>
          </cell>
          <cell r="B1541" t="str">
            <v>FG,CO0307QC-L_SAS,Hue Bridge 2.1 Bulk</v>
          </cell>
        </row>
        <row r="1542">
          <cell r="A1542" t="str">
            <v>97401-000030A008</v>
          </cell>
          <cell r="B1542" t="str">
            <v>FG,CO0307QC-L_SAS,Hue Bridge 2.1 Bulk HT</v>
          </cell>
        </row>
        <row r="1543">
          <cell r="A1543" t="str">
            <v>97401-000030A008</v>
          </cell>
          <cell r="B1543" t="str">
            <v>FG,CO0307QC-L_SAS,Hue Bridge 2.1 Bulk HT</v>
          </cell>
        </row>
        <row r="1544">
          <cell r="A1544" t="str">
            <v>97401-000030A009</v>
          </cell>
          <cell r="B1544" t="str">
            <v>FG,CO0307QC-L_SAS,Hue Bridge 2.1 Bulk HT</v>
          </cell>
        </row>
        <row r="1545">
          <cell r="A1545" t="str">
            <v>97401-000030A009</v>
          </cell>
          <cell r="B1545" t="str">
            <v>FG,CO0307QC-L_SAS,Hue Bridge 2.1 Bulk HT</v>
          </cell>
        </row>
        <row r="1546">
          <cell r="A1546" t="str">
            <v>97401-000030A00A</v>
          </cell>
          <cell r="B1546" t="str">
            <v>FG,CO0307QC-L_SAS,Hue Bridge 2.1 Bulk</v>
          </cell>
        </row>
        <row r="1547">
          <cell r="A1547" t="str">
            <v>97401-000030A00B</v>
          </cell>
          <cell r="B1547" t="str">
            <v>FG,CO0307QC-L_SAS,Signify 929001180643</v>
          </cell>
        </row>
        <row r="1548">
          <cell r="A1548" t="str">
            <v>97401-000030A00C</v>
          </cell>
          <cell r="B1548" t="str">
            <v>FG,CO0307QC-L_SAS,Signify 929001180631</v>
          </cell>
        </row>
        <row r="1549">
          <cell r="A1549" t="str">
            <v>97401-000030A00D</v>
          </cell>
          <cell r="B1549" t="str">
            <v>FG,CO0307QC-L_SAS,Signify 929001180632</v>
          </cell>
        </row>
        <row r="1550">
          <cell r="A1550" t="str">
            <v>97401-000030A00E</v>
          </cell>
          <cell r="B1550" t="str">
            <v>FG,CO0307QC-L_SAS,Signify 929001180633</v>
          </cell>
        </row>
        <row r="1551">
          <cell r="A1551" t="str">
            <v>97401-000030A00F</v>
          </cell>
          <cell r="B1551" t="str">
            <v>FG,CO0307QC-L_SAS,Signify 929001180634</v>
          </cell>
        </row>
        <row r="1552">
          <cell r="A1552" t="str">
            <v>97401-000030A00G</v>
          </cell>
          <cell r="B1552" t="str">
            <v>FG,CO0307QC-L_SAS,Signify 929001180635</v>
          </cell>
        </row>
        <row r="1553">
          <cell r="A1553" t="str">
            <v>97401-000030A00J</v>
          </cell>
          <cell r="B1553" t="str">
            <v>FG,CO0307QC-L_SAS,Signify 929001180637</v>
          </cell>
        </row>
        <row r="1554">
          <cell r="A1554" t="str">
            <v>97401-000030A00K</v>
          </cell>
          <cell r="B1554" t="str">
            <v>FG,CO0307QC-L_SAS,Signify 929001180638</v>
          </cell>
        </row>
        <row r="1555">
          <cell r="A1555" t="str">
            <v>97401-000030A00L</v>
          </cell>
          <cell r="B1555" t="str">
            <v>FG,CO0307QC-L_SAS,Signify 929001180639</v>
          </cell>
        </row>
        <row r="1556">
          <cell r="A1556" t="str">
            <v>97401-000030A00M</v>
          </cell>
          <cell r="B1556" t="str">
            <v>FG,CO0307QC-L_SAS,Signify 929001180641</v>
          </cell>
        </row>
        <row r="1557">
          <cell r="A1557" t="str">
            <v>97401-000030A00N</v>
          </cell>
          <cell r="B1557" t="str">
            <v>FG,CO0307QC-L_SAS,Signify 929001180644</v>
          </cell>
        </row>
        <row r="1558">
          <cell r="A1558" t="str">
            <v>97401-000030A00R</v>
          </cell>
          <cell r="B1558" t="str">
            <v>FG,CO0307QC-L_SAS,Signify Hue Bridge 2.1</v>
          </cell>
        </row>
        <row r="1559">
          <cell r="A1559" t="str">
            <v>97401-000030A00R</v>
          </cell>
          <cell r="B1559" t="str">
            <v>FG,CO0307QC-L_SAS,Signify Hue Bridge 2.1</v>
          </cell>
        </row>
        <row r="1560">
          <cell r="A1560" t="str">
            <v>97401-000040A000</v>
          </cell>
          <cell r="B1560" t="str">
            <v>FG,CO0307QC-PRO_SAS,Philips LCN1850/05</v>
          </cell>
        </row>
        <row r="1561">
          <cell r="A1561" t="str">
            <v>97401-000050A000</v>
          </cell>
          <cell r="B1561" t="str">
            <v>FG,CO0307QC-C4M_SAS,Interact Pro Signify</v>
          </cell>
        </row>
        <row r="1562">
          <cell r="A1562" t="str">
            <v>97401-000050A000</v>
          </cell>
          <cell r="B1562" t="str">
            <v>FG,CO0307QC-C4M_SAS,Interact Pro Signify</v>
          </cell>
        </row>
        <row r="1563">
          <cell r="A1563" t="str">
            <v>97401-000050A002</v>
          </cell>
          <cell r="B1563" t="str">
            <v>FG,CO0307QC-C4M_SAS,LCN1870 Signify EU</v>
          </cell>
        </row>
        <row r="1564">
          <cell r="A1564" t="str">
            <v>97401-000050A002</v>
          </cell>
          <cell r="B1564" t="str">
            <v>FG,CO0307QC-C4M_SAS,LCN1870 Signify EU</v>
          </cell>
        </row>
        <row r="1565">
          <cell r="A1565" t="str">
            <v>97401-000060A000</v>
          </cell>
          <cell r="B1565" t="str">
            <v>FG,CO0307AM-00_SAS,Signify Bulk EU Black</v>
          </cell>
        </row>
        <row r="1566">
          <cell r="A1566" t="str">
            <v>97401-000060A000</v>
          </cell>
          <cell r="B1566" t="str">
            <v>FG,CO0307AM-00_SAS,Signify Bulk EU Black</v>
          </cell>
        </row>
        <row r="1567">
          <cell r="A1567" t="str">
            <v>97401-000060A001</v>
          </cell>
          <cell r="B1567" t="str">
            <v>FG,CO0307AM-00_SAS,Signify Bulk NAM</v>
          </cell>
        </row>
        <row r="1568">
          <cell r="A1568" t="str">
            <v>97401-000060A002</v>
          </cell>
          <cell r="B1568" t="str">
            <v>FG,CO0307AM-00_SAS,Philips EU White DK</v>
          </cell>
        </row>
        <row r="1569">
          <cell r="A1569" t="str">
            <v>97401-000060A002</v>
          </cell>
          <cell r="B1569" t="str">
            <v>FG,CO0307AM-00_SAS,Philips EU White DK</v>
          </cell>
        </row>
        <row r="1570">
          <cell r="A1570" t="str">
            <v>97401-000060A003</v>
          </cell>
          <cell r="B1570" t="str">
            <v>FG,CO0307AM-00_SAS,Philips NA EU White</v>
          </cell>
        </row>
        <row r="1571">
          <cell r="A1571" t="str">
            <v>97401-000060A003</v>
          </cell>
          <cell r="B1571" t="str">
            <v>FG,CO0307AM-00_SAS,Philips NA EU White</v>
          </cell>
        </row>
        <row r="1572">
          <cell r="A1572" t="str">
            <v>97401-000060A004</v>
          </cell>
          <cell r="B1572" t="str">
            <v>FG,CO0307AM-00_SAS,Philips Bulk UK Black</v>
          </cell>
        </row>
        <row r="1573">
          <cell r="A1573" t="str">
            <v>97401-000060A006</v>
          </cell>
          <cell r="B1573" t="str">
            <v>FG,CO0307AM-00_SAS,Signify Single Pack</v>
          </cell>
        </row>
        <row r="1574">
          <cell r="A1574" t="str">
            <v>97401-000060A006</v>
          </cell>
          <cell r="B1574" t="str">
            <v>FG,CO0307AM-00_SAS,Signify Single Pack</v>
          </cell>
        </row>
        <row r="1575">
          <cell r="A1575" t="str">
            <v>97401-000060A007</v>
          </cell>
          <cell r="B1575" t="str">
            <v>FG,CO0307AM-00_SAS,Signify Single Pack</v>
          </cell>
        </row>
        <row r="1576">
          <cell r="A1576" t="str">
            <v>97401-000060A007</v>
          </cell>
          <cell r="B1576" t="str">
            <v>FG,CO0307AM-00_SAS,Signify Single Pack</v>
          </cell>
        </row>
        <row r="1577">
          <cell r="A1577" t="str">
            <v>97401-000060A009</v>
          </cell>
          <cell r="B1577" t="str">
            <v>FG,CO0307AM-00_SAS,Philips Bulk EU Black</v>
          </cell>
        </row>
        <row r="1578">
          <cell r="A1578" t="str">
            <v>97401-000060A009</v>
          </cell>
          <cell r="B1578" t="str">
            <v>FG,CO0307AM-00_SAS,Philips Bulk EU Black</v>
          </cell>
        </row>
        <row r="1579">
          <cell r="A1579" t="str">
            <v>97401-000060A00B</v>
          </cell>
          <cell r="B1579" t="str">
            <v>FG,CO0307AM-00_SAS,Signify Single Pack</v>
          </cell>
        </row>
        <row r="1580">
          <cell r="A1580" t="str">
            <v>97401-000070A000</v>
          </cell>
          <cell r="B1580" t="str">
            <v>FG,CW0815QC_SAS,Panasonic Czech</v>
          </cell>
        </row>
        <row r="1581">
          <cell r="A1581" t="str">
            <v>97401-000070A000</v>
          </cell>
          <cell r="B1581" t="str">
            <v>FG,CW0815QC_SAS,Panasonic Czech</v>
          </cell>
        </row>
        <row r="1582">
          <cell r="A1582" t="str">
            <v>97401-000070A001</v>
          </cell>
          <cell r="B1582" t="str">
            <v>FG,CW0815QC_SAS,Panasonic CZ-TAW1C UK</v>
          </cell>
        </row>
        <row r="1583">
          <cell r="A1583" t="str">
            <v>97401-000070A001</v>
          </cell>
          <cell r="B1583" t="str">
            <v>FG,CW0815QC_SAS,Panasonic CZ-TAW1C UK</v>
          </cell>
        </row>
        <row r="1584">
          <cell r="A1584" t="str">
            <v>97401-000080A000</v>
          </cell>
          <cell r="B1584" t="str">
            <v>FG,CZ0316NX-00_SAS,snap one Worldwide</v>
          </cell>
        </row>
        <row r="1585">
          <cell r="A1585" t="str">
            <v>97401-000090A001</v>
          </cell>
          <cell r="B1585" t="str">
            <v>FG,EO0807EX-00_SAS,Signify Single Pack</v>
          </cell>
        </row>
        <row r="1586">
          <cell r="A1586" t="str">
            <v>97401-000090A001</v>
          </cell>
          <cell r="B1586" t="str">
            <v>FG,EO0807EX-00_SAS,Signify Single Pack</v>
          </cell>
        </row>
        <row r="1587">
          <cell r="A1587" t="str">
            <v>97401-000090A002</v>
          </cell>
          <cell r="B1587" t="str">
            <v>FG,EO0807EX-00_SAS,Signify Single Pack</v>
          </cell>
        </row>
        <row r="1588">
          <cell r="A1588" t="str">
            <v>97401-000090A003</v>
          </cell>
          <cell r="B1588" t="str">
            <v>FG,EO0807EX-00_SAS,Signify Single Pack</v>
          </cell>
        </row>
        <row r="1589">
          <cell r="A1589" t="str">
            <v>97401-000090A003</v>
          </cell>
          <cell r="B1589" t="str">
            <v>FG,EO0807EX-00_SAS,Signify Single Pack</v>
          </cell>
        </row>
        <row r="1590">
          <cell r="A1590" t="str">
            <v>97401-000090A004</v>
          </cell>
          <cell r="B1590" t="str">
            <v>FG,EO0807EX-00_SAS,Signify CN</v>
          </cell>
        </row>
        <row r="1591">
          <cell r="A1591" t="str">
            <v>97401-000090A004</v>
          </cell>
          <cell r="B1591" t="str">
            <v>FG,EO0807EX-00_SAS,Signify CN</v>
          </cell>
        </row>
        <row r="1592">
          <cell r="A1592" t="str">
            <v>97401-000090A005</v>
          </cell>
          <cell r="B1592" t="str">
            <v>FG,EO0807EX-00_SAS,Signify APR</v>
          </cell>
        </row>
        <row r="1593">
          <cell r="A1593" t="str">
            <v>97401-000090A006</v>
          </cell>
          <cell r="B1593" t="str">
            <v>FG,EO0807EX-00_SAS,Signify Single Pack</v>
          </cell>
        </row>
        <row r="1594">
          <cell r="A1594" t="str">
            <v>97401-000090A006</v>
          </cell>
          <cell r="B1594" t="str">
            <v>FG,EO0807EX-00_SAS,Signify Single Pack</v>
          </cell>
        </row>
        <row r="1595">
          <cell r="A1595" t="str">
            <v>97401-000110A000</v>
          </cell>
          <cell r="B1595" t="str">
            <v>FG,EC9701_SAS,A2W WiFi adapter Panasonic</v>
          </cell>
        </row>
        <row r="1596">
          <cell r="A1596" t="str">
            <v>97401-000110A000</v>
          </cell>
          <cell r="B1596" t="str">
            <v>FG,EC9701_SAS,A2W WiFi adapter Panasonic</v>
          </cell>
        </row>
        <row r="1597">
          <cell r="A1597" t="str">
            <v>97401-000120A000</v>
          </cell>
          <cell r="B1597" t="str">
            <v>FG,CO0307AM-00_SAS,Signify Bulk pack</v>
          </cell>
        </row>
        <row r="1598">
          <cell r="A1598" t="str">
            <v>97401-000120A000</v>
          </cell>
          <cell r="B1598" t="str">
            <v>FG,CO0307AM-00_SAS,Signify Bulk pack</v>
          </cell>
        </row>
        <row r="1599">
          <cell r="A1599" t="str">
            <v>97401-000130A000</v>
          </cell>
          <cell r="B1599" t="str">
            <v>FG,EO5007_SAS,Final Assy,Verkada,RoHS2</v>
          </cell>
        </row>
        <row r="1600">
          <cell r="A1600" t="str">
            <v>97401-000130A000</v>
          </cell>
          <cell r="B1600" t="str">
            <v>FG,EO5007_SAS,Final Assy,Verkada,RoHS2</v>
          </cell>
        </row>
        <row r="1601">
          <cell r="A1601" t="str">
            <v>97401-000130A001</v>
          </cell>
          <cell r="B1601" t="str">
            <v>FG,EO5007_SAS,Final Assy,4 layer PCB</v>
          </cell>
        </row>
        <row r="1602">
          <cell r="A1602" t="str">
            <v>97401-000130A001</v>
          </cell>
          <cell r="B1602" t="str">
            <v>FG,EO5007_SAS,Final Assy,4 layer PCB</v>
          </cell>
        </row>
        <row r="1603">
          <cell r="A1603" t="str">
            <v>97401-000130B000</v>
          </cell>
          <cell r="B1603" t="str">
            <v>FG,EO5007_SAS,Final Assy V2,Verkada</v>
          </cell>
        </row>
        <row r="1604">
          <cell r="A1604" t="str">
            <v>97401-000130B000</v>
          </cell>
          <cell r="B1604" t="str">
            <v>FG,EO5007_SAS,Final Assy V2,Verkada</v>
          </cell>
        </row>
        <row r="1605">
          <cell r="A1605" t="str">
            <v>97401-000140A000</v>
          </cell>
          <cell r="B1605" t="str">
            <v>FG,CO0307QC-PRO_SAS,Philips LCN1850/05</v>
          </cell>
        </row>
        <row r="1606">
          <cell r="A1606" t="str">
            <v>97401-000140A000</v>
          </cell>
          <cell r="B1606" t="str">
            <v>FG,CO0307QC-PRO_SAS,Philips LCN1850/05</v>
          </cell>
        </row>
        <row r="1607">
          <cell r="A1607" t="str">
            <v>97401-000150A000</v>
          </cell>
          <cell r="B1607" t="str">
            <v>FG,CO0307QC-L_SAS,Hue Bridge 2.1 Bulk</v>
          </cell>
        </row>
        <row r="1608">
          <cell r="A1608" t="str">
            <v>97401-000150A000</v>
          </cell>
          <cell r="B1608" t="str">
            <v>FG,CO0307QC-L_SAS,Hue Bridge 2.1 Bulk</v>
          </cell>
        </row>
        <row r="1609">
          <cell r="A1609" t="str">
            <v>97401-000170A000</v>
          </cell>
          <cell r="B1609" t="str">
            <v>FG,CO0307AM-00_SAS,Signify Bulk NAM</v>
          </cell>
        </row>
        <row r="1610">
          <cell r="A1610" t="str">
            <v>97401-000170A000</v>
          </cell>
          <cell r="B1610" t="str">
            <v>FG,CO0307AM-00_SAS,Signify Bulk NAM</v>
          </cell>
        </row>
        <row r="1611">
          <cell r="A1611" t="str">
            <v>97401-000180A000</v>
          </cell>
          <cell r="B1611" t="str">
            <v>FG,CO0307AM-00_SAS,Signify Bulk EU Black</v>
          </cell>
        </row>
        <row r="1612">
          <cell r="A1612" t="str">
            <v>97401-000180A000</v>
          </cell>
          <cell r="B1612" t="str">
            <v>FG,CO0307AM-00_SAS,Signify Bulk EU Black</v>
          </cell>
        </row>
        <row r="1613">
          <cell r="A1613" t="str">
            <v>97401-000190A000</v>
          </cell>
          <cell r="B1613" t="str">
            <v>FG,EC1110_SLA,Final Assy POE ADC-P150</v>
          </cell>
        </row>
        <row r="1614">
          <cell r="A1614" t="str">
            <v>97401-000190A000</v>
          </cell>
          <cell r="B1614" t="str">
            <v>FG,EC1110_SLA,Final Assy POE ADC-P150</v>
          </cell>
        </row>
        <row r="1615">
          <cell r="A1615" t="str">
            <v>97402-000010A000</v>
          </cell>
          <cell r="B1615" t="str">
            <v>FG,ES5004_SAS,Simon ES5004 Siren,Simon</v>
          </cell>
        </row>
        <row r="1616">
          <cell r="A1616" t="str">
            <v>97402-000010A000</v>
          </cell>
          <cell r="B1616" t="str">
            <v>FG,ES5004_SAS,Simon ES5004 Siren,Simon</v>
          </cell>
        </row>
        <row r="1617">
          <cell r="A1617" t="str">
            <v>97402-000020A000</v>
          </cell>
          <cell r="B1617" t="str">
            <v>FG,SZ1007SL-00_SAS,Signify EU White</v>
          </cell>
        </row>
        <row r="1618">
          <cell r="A1618" t="str">
            <v>97402-000020A000</v>
          </cell>
          <cell r="B1618" t="str">
            <v>FG,SZ1007SL-00_SAS,Signify EU White</v>
          </cell>
        </row>
        <row r="1619">
          <cell r="A1619" t="str">
            <v>97402-000020A001</v>
          </cell>
          <cell r="B1619" t="str">
            <v>FG,SZ1007SL-00_SAS,Signify NAM White</v>
          </cell>
        </row>
        <row r="1620">
          <cell r="A1620" t="str">
            <v>97402-000020A001</v>
          </cell>
          <cell r="B1620" t="str">
            <v>FG,SZ1007SL-00_SAS,Signify NAM White</v>
          </cell>
        </row>
        <row r="1621">
          <cell r="A1621" t="str">
            <v>97402-000020A002</v>
          </cell>
          <cell r="B1621" t="str">
            <v>FG,SZ1007SL-00_SAS,Signify Hue Motion</v>
          </cell>
        </row>
        <row r="1622">
          <cell r="A1622" t="str">
            <v>97402-000020A005</v>
          </cell>
          <cell r="B1622" t="str">
            <v>FG,SZ1007SL-00_SAS,Hue Motion Sensor APR</v>
          </cell>
        </row>
        <row r="1623">
          <cell r="A1623" t="str">
            <v>97402-000020A005</v>
          </cell>
          <cell r="B1623" t="str">
            <v>FG,SZ1007SL-00_SAS,Hue Motion Sensor APR</v>
          </cell>
        </row>
        <row r="1624">
          <cell r="A1624" t="str">
            <v>97402-000020A009</v>
          </cell>
          <cell r="B1624" t="str">
            <v>FG,SZ1007SL-00_SAS,Signify Mexico</v>
          </cell>
        </row>
        <row r="1625">
          <cell r="A1625" t="str">
            <v>97402-000020A009</v>
          </cell>
          <cell r="B1625" t="str">
            <v>FG,SZ1007SL-00_SAS,Signify Mexico</v>
          </cell>
        </row>
        <row r="1626">
          <cell r="A1626" t="str">
            <v>97402-000020A00A</v>
          </cell>
          <cell r="B1626" t="str">
            <v>FG,SZ1007SL-00_SAS,Philips Pila White</v>
          </cell>
        </row>
        <row r="1627">
          <cell r="A1627" t="str">
            <v>97402-000020A00A</v>
          </cell>
          <cell r="B1627" t="str">
            <v>FG,SZ1007SL-00_SAS,Philips Pila White</v>
          </cell>
        </row>
        <row r="1628">
          <cell r="A1628" t="str">
            <v>97402-000030A000</v>
          </cell>
          <cell r="B1628" t="str">
            <v>FG,SZ3507SL-00_SAS,Signify EU Black</v>
          </cell>
        </row>
        <row r="1629">
          <cell r="A1629" t="str">
            <v>97402-000030A000</v>
          </cell>
          <cell r="B1629" t="str">
            <v>FG,SZ3507SL-00_SAS,Signify EU Black</v>
          </cell>
        </row>
        <row r="1630">
          <cell r="A1630" t="str">
            <v>97402-000030A001</v>
          </cell>
          <cell r="B1630" t="str">
            <v>FG,SZ3507SL-00_SAS,Signify NAM Black</v>
          </cell>
        </row>
        <row r="1631">
          <cell r="A1631" t="str">
            <v>97402-000030A001</v>
          </cell>
          <cell r="B1631" t="str">
            <v>FG,SZ3507SL-00_SAS,Signify NAM Black</v>
          </cell>
        </row>
        <row r="1632">
          <cell r="A1632" t="str">
            <v>97402-000030A003</v>
          </cell>
          <cell r="B1632" t="str">
            <v>FG,SZ3507SL-00_SAS,Signify ANZ Black</v>
          </cell>
        </row>
        <row r="1633">
          <cell r="A1633" t="str">
            <v>97402-000030A003</v>
          </cell>
          <cell r="B1633" t="str">
            <v>FG,SZ3507SL-00_SAS,Signify ANZ Black</v>
          </cell>
        </row>
        <row r="1634">
          <cell r="A1634" t="str">
            <v>97402-000050A002</v>
          </cell>
          <cell r="B1634" t="str">
            <v>FG,DZ1307SL-V2_SAS,Signify EU w/ Battery</v>
          </cell>
        </row>
        <row r="1635">
          <cell r="A1635" t="str">
            <v>97402-000050A002</v>
          </cell>
          <cell r="B1635" t="str">
            <v>FG,DZ1307SL-V2_SAS,Signify EU w/ Battery</v>
          </cell>
        </row>
        <row r="1636">
          <cell r="A1636" t="str">
            <v>97402-000050A004</v>
          </cell>
          <cell r="B1636" t="str">
            <v>FG,DZ1307SL-V2_SAS,Signify ANZ/JP Single</v>
          </cell>
        </row>
        <row r="1637">
          <cell r="A1637" t="str">
            <v>97402-000050A004</v>
          </cell>
          <cell r="B1637" t="str">
            <v>FG,DZ1307SL-V2_SAS,Signify ANZ/JP Single</v>
          </cell>
        </row>
        <row r="1638">
          <cell r="A1638" t="str">
            <v>97402-000060A000</v>
          </cell>
          <cell r="B1638" t="str">
            <v>FG,ES6501_SAS,w/ day light Philips EU</v>
          </cell>
        </row>
        <row r="1639">
          <cell r="A1639" t="str">
            <v>97402-000060A000</v>
          </cell>
          <cell r="B1639" t="str">
            <v>FG,ES6501_SAS,w/ day light Philips EU</v>
          </cell>
        </row>
        <row r="1640">
          <cell r="A1640" t="str">
            <v>97402-000060A001</v>
          </cell>
          <cell r="B1640" t="str">
            <v>FG,ES6501_SAS,w/o day light Philips EU</v>
          </cell>
        </row>
        <row r="1641">
          <cell r="A1641" t="str">
            <v>97402-000060A001</v>
          </cell>
          <cell r="B1641" t="str">
            <v>FG,ES6501_SAS,w/o day light Philips EU</v>
          </cell>
        </row>
        <row r="1642">
          <cell r="A1642" t="str">
            <v>97402-000060A002</v>
          </cell>
          <cell r="B1642" t="str">
            <v>FG,ES6501_SAS,w/ day light Philips US</v>
          </cell>
        </row>
        <row r="1643">
          <cell r="A1643" t="str">
            <v>97402-000060A002</v>
          </cell>
          <cell r="B1643" t="str">
            <v>FG,ES6501_SAS,w/ day light Philips US</v>
          </cell>
        </row>
        <row r="1644">
          <cell r="A1644" t="str">
            <v>97402-000060A003</v>
          </cell>
          <cell r="B1644" t="str">
            <v>FG,ES6501_SAS,w/o day light Philips US</v>
          </cell>
        </row>
        <row r="1645">
          <cell r="A1645" t="str">
            <v>97402-000060A003</v>
          </cell>
          <cell r="B1645" t="str">
            <v>FG,ES6501_SAS,w/o day light Philips US</v>
          </cell>
        </row>
        <row r="1646">
          <cell r="A1646" t="str">
            <v>97402-000070A000</v>
          </cell>
          <cell r="B1646" t="str">
            <v>FG,ES6501_SAS,w/ day light Philips EU</v>
          </cell>
        </row>
        <row r="1647">
          <cell r="A1647" t="str">
            <v>97402-000080A000</v>
          </cell>
          <cell r="B1647" t="str">
            <v>FG,ES6501_SAS,w/ day light Philips US</v>
          </cell>
        </row>
        <row r="1648">
          <cell r="A1648" t="str">
            <v>97402-000090A000</v>
          </cell>
          <cell r="B1648" t="str">
            <v>FG,ES5004_SAS,Simon ES5004 Siren_PVT</v>
          </cell>
        </row>
        <row r="1649">
          <cell r="A1649" t="str">
            <v>97402-000090A000</v>
          </cell>
          <cell r="B1649" t="str">
            <v>FG,ES5004_SAS,Simon ES5004 Siren_PVT</v>
          </cell>
        </row>
        <row r="1650">
          <cell r="A1650" t="str">
            <v>97402-000100A000</v>
          </cell>
          <cell r="B1650" t="str">
            <v>FG,ES5004_SAS,Simon ES5004 Siren_MP</v>
          </cell>
        </row>
        <row r="1651">
          <cell r="A1651" t="str">
            <v>97402-000100A000</v>
          </cell>
          <cell r="B1651" t="str">
            <v>FG,ES5004_SAS,Simon ES5004 Siren_MP</v>
          </cell>
        </row>
        <row r="1652">
          <cell r="A1652" t="str">
            <v>97402-000110A000</v>
          </cell>
          <cell r="B1652" t="str">
            <v>FG,ES5004_SAS,Simon ES5004 Siren_PVT(2</v>
          </cell>
        </row>
        <row r="1653">
          <cell r="A1653" t="str">
            <v>97402-000110A000</v>
          </cell>
          <cell r="B1653" t="str">
            <v>FG,ES5004_SAS,Simon ES5004 Siren_PVT(2</v>
          </cell>
        </row>
        <row r="1654">
          <cell r="A1654" t="str">
            <v>97404-000010A000</v>
          </cell>
          <cell r="B1654" t="str">
            <v>FG,EO5001_SAS,Final Assy,Verkada,RoHS</v>
          </cell>
        </row>
        <row r="1655">
          <cell r="A1655" t="str">
            <v>97404-000010A000</v>
          </cell>
          <cell r="B1655" t="str">
            <v>FG,EO5001_SAS,Final Assy,Verkada,RoHS</v>
          </cell>
        </row>
        <row r="1656">
          <cell r="A1656" t="str">
            <v>97404-000020A000</v>
          </cell>
          <cell r="B1656" t="str">
            <v>FG,EO5002_SAS,Dumbledore,RoHS2,(HF)</v>
          </cell>
        </row>
        <row r="1657">
          <cell r="A1657" t="str">
            <v>97404-000020A000</v>
          </cell>
          <cell r="B1657" t="str">
            <v>FG,EO5002_SAS,Dumbledore,RoHS2,(HF)</v>
          </cell>
        </row>
        <row r="1658">
          <cell r="A1658" t="str">
            <v>97404-000040A000</v>
          </cell>
          <cell r="B1658" t="str">
            <v>FG,EO5003_SAS,Hagrid,RoHS2,(HF)</v>
          </cell>
        </row>
        <row r="1659">
          <cell r="A1659" t="str">
            <v>97404-000040A000</v>
          </cell>
          <cell r="B1659" t="str">
            <v>FG,EO5003_SAS,Hagrid,RoHS2,(HF)</v>
          </cell>
        </row>
        <row r="1660">
          <cell r="A1660" t="str">
            <v>97404-000050A000</v>
          </cell>
          <cell r="B1660" t="str">
            <v>FG,EO5002_SAS,Dumbledore(MP),RoHS2,(HF)</v>
          </cell>
        </row>
        <row r="1661">
          <cell r="A1661" t="str">
            <v>97404-000050A000</v>
          </cell>
          <cell r="B1661" t="str">
            <v>FG,EO5002_SAS,Dumbledore(MP),RoHS2,(HF)</v>
          </cell>
        </row>
        <row r="1662">
          <cell r="A1662" t="str">
            <v>97404-000060A000</v>
          </cell>
          <cell r="B1662" t="str">
            <v>FG,EO5002_SAS,Dumbledore(MP3),RoHS2,(HF)</v>
          </cell>
        </row>
        <row r="1663">
          <cell r="A1663" t="str">
            <v>97404-000060A000</v>
          </cell>
          <cell r="B1663" t="str">
            <v>FG,EO5002_SAS,Dumbledore(MP3),RoHS2,(HF)</v>
          </cell>
        </row>
        <row r="1664">
          <cell r="A1664" t="str">
            <v>97404-000070A000</v>
          </cell>
          <cell r="B1664" t="str">
            <v>FG,EM5008_SLA,Rocket Mortise (DVT),RoHS2</v>
          </cell>
        </row>
        <row r="1665">
          <cell r="A1665" t="str">
            <v>97404-000070A000</v>
          </cell>
          <cell r="B1665" t="str">
            <v>FG,EM5008_SLA,Rocket Mortise (DVT),RoHS2</v>
          </cell>
        </row>
        <row r="1666">
          <cell r="A1666" t="str">
            <v>97404-000080A000</v>
          </cell>
          <cell r="B1666" t="str">
            <v>FG,EM5008_SLA,Rocket Cylindrical(DVT)</v>
          </cell>
        </row>
        <row r="1667">
          <cell r="A1667" t="str">
            <v>97404-000080A000</v>
          </cell>
          <cell r="B1667" t="str">
            <v>FG,EM5008_SLA,Rocket Cylindrical(DVT)</v>
          </cell>
        </row>
        <row r="1668">
          <cell r="A1668" t="str">
            <v>97404-000090A000</v>
          </cell>
          <cell r="B1668" t="str">
            <v>FG,EO5003_SAS,Hagrid(Sunway button)</v>
          </cell>
        </row>
        <row r="1669">
          <cell r="A1669" t="str">
            <v>97404-000090A000</v>
          </cell>
          <cell r="B1669" t="str">
            <v>FG,EO5003_SAS,Hagrid(Sunway button)</v>
          </cell>
        </row>
        <row r="1670">
          <cell r="A1670" t="str">
            <v>97404-000100A000</v>
          </cell>
          <cell r="B1670" t="str">
            <v>FG,EO5003_SAS,Hagrid(Final MP),RoHS2</v>
          </cell>
        </row>
        <row r="1671">
          <cell r="A1671" t="str">
            <v>97404-000100A000</v>
          </cell>
          <cell r="B1671" t="str">
            <v>FG,EO5003_SAS,Hagrid(Final MP),RoHS2</v>
          </cell>
        </row>
        <row r="1672">
          <cell r="A1672" t="str">
            <v>97404-000110A000</v>
          </cell>
          <cell r="B1672" t="str">
            <v>FG,EM5008_SLA,Rocket Cylindrical(DVT)</v>
          </cell>
        </row>
        <row r="1673">
          <cell r="A1673" t="str">
            <v>97603-002220A000</v>
          </cell>
          <cell r="B1673" t="str">
            <v>WCBN4612L MHI Packing ASSY,FG,RoHS2,(HF)</v>
          </cell>
        </row>
        <row r="1674">
          <cell r="A1674" t="str">
            <v>97701-000010A000</v>
          </cell>
          <cell r="B1674" t="str">
            <v>FG,Strata_NA,Packing ASSY XT2145,RoHS2</v>
          </cell>
        </row>
        <row r="1675">
          <cell r="A1675" t="str">
            <v>97701-000010A000</v>
          </cell>
          <cell r="B1675" t="str">
            <v>FG,Strata_NA,Packing ASSY XT2145,RoHS2</v>
          </cell>
        </row>
        <row r="1676">
          <cell r="A1676" t="str">
            <v>97701-000020A000</v>
          </cell>
          <cell r="B1676" t="str">
            <v>FG,Strata_NA,Packing ASSY XT1145,RoHS2</v>
          </cell>
        </row>
        <row r="1677">
          <cell r="A1677" t="str">
            <v>97701-000020A000</v>
          </cell>
          <cell r="B1677" t="str">
            <v>FG,Strata_NA,Packing ASSY XT1145,RoHS2</v>
          </cell>
        </row>
        <row r="1678">
          <cell r="A1678" t="str">
            <v>97701-000030A000</v>
          </cell>
          <cell r="B1678" t="str">
            <v>FG,Strata_NA,Packing ASSY XT245,RoHS2</v>
          </cell>
        </row>
        <row r="1679">
          <cell r="A1679" t="str">
            <v>97701-000030A000</v>
          </cell>
          <cell r="B1679" t="str">
            <v>FG,Strata_NA,Packing ASSY XT245,RoHS2</v>
          </cell>
        </row>
        <row r="1680">
          <cell r="A1680" t="str">
            <v>97701-000040A000</v>
          </cell>
          <cell r="B1680" t="str">
            <v>FG,Strata_NA,Packing ASSY CV-UHD3,RoHS2</v>
          </cell>
        </row>
        <row r="1681">
          <cell r="A1681" t="str">
            <v>97701-000040A000</v>
          </cell>
          <cell r="B1681" t="str">
            <v>FG,Strata_NA,Packing ASSY CV-UHD3,RoHS2</v>
          </cell>
        </row>
        <row r="1682">
          <cell r="A1682" t="str">
            <v>97701-000050A000</v>
          </cell>
          <cell r="B1682" t="str">
            <v>FG,Miata_NA,Packing ASSY S-PLAY-2000-C</v>
          </cell>
        </row>
        <row r="1683">
          <cell r="A1683" t="str">
            <v>97701-000050A000</v>
          </cell>
          <cell r="B1683" t="str">
            <v>FG,Miata_NA,Packing ASSY S-PLAY-2000-C</v>
          </cell>
        </row>
        <row r="1684">
          <cell r="A1684" t="str">
            <v>97701-000060A000</v>
          </cell>
          <cell r="B1684" t="str">
            <v>FG,Miata_NA,Packing ASSY CV-HD3,RoHS2</v>
          </cell>
        </row>
        <row r="1685">
          <cell r="A1685" t="str">
            <v>97701-000060A000</v>
          </cell>
          <cell r="B1685" t="str">
            <v>FG,Miata_NA,Packing ASSY CV-HD3,RoHS2</v>
          </cell>
        </row>
        <row r="1686">
          <cell r="A1686" t="str">
            <v>97701-000070A000</v>
          </cell>
          <cell r="B1686" t="str">
            <v>FG,Miata_NA,Packing ASSY SP2,RoHS2</v>
          </cell>
        </row>
        <row r="1687">
          <cell r="A1687" t="str">
            <v>97701-000070A000</v>
          </cell>
          <cell r="B1687" t="str">
            <v>FG,Miata_NA,Packing ASSY SP2,RoHS2</v>
          </cell>
        </row>
        <row r="1688">
          <cell r="A1688" t="str">
            <v>97702-000010A000</v>
          </cell>
          <cell r="B1688" t="str">
            <v>FG,INTEL 9260_NA,Packing ASSY,WD104 LOVN</v>
          </cell>
        </row>
        <row r="1689">
          <cell r="A1689" t="str">
            <v>97702-000010A000</v>
          </cell>
          <cell r="B1689" t="str">
            <v>FG,INTEL 9260_NA,Packing ASSY,WD104 LOVN</v>
          </cell>
        </row>
        <row r="1690">
          <cell r="A1690" t="str">
            <v>97702-000020A000</v>
          </cell>
          <cell r="B1690" t="str">
            <v>FG,INTEL 9260_NA,Packing ASSY,WD105 LOVN</v>
          </cell>
        </row>
        <row r="1691">
          <cell r="A1691" t="str">
            <v>97702-000020A000</v>
          </cell>
          <cell r="B1691" t="str">
            <v>FG,INTEL 9260_NA,Packing ASSY,WD105 LOVN</v>
          </cell>
        </row>
        <row r="1692">
          <cell r="A1692" t="str">
            <v>97702-000030A000</v>
          </cell>
          <cell r="B1692" t="str">
            <v>FG,INTEL 9260_NA,Packing ASSY,WD104</v>
          </cell>
        </row>
        <row r="1693">
          <cell r="A1693" t="str">
            <v>97702-000030A000</v>
          </cell>
          <cell r="B1693" t="str">
            <v>FG,INTEL 9260_NA,Packing ASSY,WD104</v>
          </cell>
        </row>
        <row r="1694">
          <cell r="A1694" t="str">
            <v>97702-000040A000</v>
          </cell>
          <cell r="B1694" t="str">
            <v>FG,INTEL 9260_NA,200pcs packed (LOVN)</v>
          </cell>
        </row>
        <row r="1695">
          <cell r="A1695" t="str">
            <v>97702-000060A000</v>
          </cell>
          <cell r="B1695" t="str">
            <v>FG,INTEL 9260_NA,200pcs packed (LOVN)</v>
          </cell>
        </row>
        <row r="1696">
          <cell r="A1696" t="str">
            <v>97702-000070A000</v>
          </cell>
          <cell r="B1696" t="str">
            <v>FG,INTEL 9260_NA,200pcs packed (LOVN)</v>
          </cell>
        </row>
        <row r="1697">
          <cell r="A1697" t="str">
            <v>97702-000070A000</v>
          </cell>
          <cell r="B1697" t="str">
            <v>FG,INTEL 9260_NA,200pcs packed (LOVN)</v>
          </cell>
        </row>
        <row r="1698">
          <cell r="A1698" t="str">
            <v>97702-000080A000</v>
          </cell>
          <cell r="B1698" t="str">
            <v>FG,INTEL 9260_NA,200pcs packed (LOVN)</v>
          </cell>
        </row>
        <row r="1699">
          <cell r="A1699" t="str">
            <v>97703-000010A000</v>
          </cell>
          <cell r="B1699" t="str">
            <v>FG,Cayman_NA,HS125 LOVN,International</v>
          </cell>
        </row>
        <row r="1700">
          <cell r="A1700" t="str">
            <v>97703-000010A000</v>
          </cell>
          <cell r="B1700" t="str">
            <v>FG,Cayman_NA,HS125 LOVN,International</v>
          </cell>
        </row>
        <row r="1701">
          <cell r="A1701" t="str">
            <v>97703-000020A000</v>
          </cell>
          <cell r="B1701" t="str">
            <v>FG,Cayman_NA,Packing ASSY RoHS,HS145</v>
          </cell>
        </row>
        <row r="1702">
          <cell r="A1702" t="str">
            <v>97703-000020A000</v>
          </cell>
          <cell r="B1702" t="str">
            <v>FG,Cayman_NA,Packing ASSY RoHS,HS145</v>
          </cell>
        </row>
        <row r="1703">
          <cell r="A1703" t="str">
            <v>97703-000030A000</v>
          </cell>
          <cell r="B1703" t="str">
            <v>FG,Cobra_NA,Packing ASSY Cobra XD1035</v>
          </cell>
        </row>
        <row r="1704">
          <cell r="A1704" t="str">
            <v>97703-000030A000</v>
          </cell>
          <cell r="B1704" t="str">
            <v>FG,Cobra_NA,Packing ASSY Cobra XD1035</v>
          </cell>
        </row>
        <row r="1705">
          <cell r="A1705" t="str">
            <v>97703-000040A000</v>
          </cell>
          <cell r="B1705" t="str">
            <v>FG,Praga_NA,Packing ASSY,HD225 (VN) LOVN</v>
          </cell>
        </row>
        <row r="1706">
          <cell r="A1706" t="str">
            <v>97703-000040A000</v>
          </cell>
          <cell r="B1706" t="str">
            <v>FG,Praga_NA,Packing ASSY,HD225 (VN) LOVN</v>
          </cell>
        </row>
        <row r="1707">
          <cell r="A1707" t="str">
            <v>97703-000050A000</v>
          </cell>
          <cell r="B1707" t="str">
            <v>FG,Cobra_NA,Packing ASSY,XD235 LOVN</v>
          </cell>
        </row>
        <row r="1708">
          <cell r="A1708" t="str">
            <v>97703-000050A000</v>
          </cell>
          <cell r="B1708" t="str">
            <v>FG,Cobra_NA,Packing ASSY,XD235 LOVN</v>
          </cell>
        </row>
        <row r="1709">
          <cell r="A1709" t="str">
            <v>97703-000060A000</v>
          </cell>
          <cell r="B1709" t="str">
            <v>FG,Praga_NA,Packing ASSY,HD1025 LOVN</v>
          </cell>
        </row>
        <row r="1710">
          <cell r="A1710" t="str">
            <v>97703-000060A000</v>
          </cell>
          <cell r="B1710" t="str">
            <v>FG,Praga_NA,Packing ASSY,HD1025 LOVN</v>
          </cell>
        </row>
        <row r="1711">
          <cell r="A1711" t="str">
            <v>97703-000070A000</v>
          </cell>
          <cell r="B1711" t="str">
            <v>FG,Diamante_NA,Packing ASSY,LS425 LOVN</v>
          </cell>
        </row>
        <row r="1712">
          <cell r="A1712" t="str">
            <v>97703-000070A000</v>
          </cell>
          <cell r="B1712" t="str">
            <v>FG,Diamante_NA,Packing ASSY,LS425 LOVN</v>
          </cell>
        </row>
        <row r="1713">
          <cell r="A1713" t="str">
            <v>97703-000080A000</v>
          </cell>
          <cell r="B1713" t="str">
            <v>FG,Diamante_NA,Packing ASSY,LS445 LOVN</v>
          </cell>
        </row>
        <row r="1714">
          <cell r="A1714" t="str">
            <v>97703-000080A000</v>
          </cell>
          <cell r="B1714" t="str">
            <v>FG,Diamante_NA,Packing ASSY,LS445 LOVN</v>
          </cell>
        </row>
        <row r="1715">
          <cell r="A1715" t="str">
            <v>97703-000090A000</v>
          </cell>
          <cell r="B1715" t="str">
            <v>FG,Cayman_NA,Packing ASSY,HS145 LOVN</v>
          </cell>
        </row>
        <row r="1716">
          <cell r="A1716" t="str">
            <v>97703-000090A000</v>
          </cell>
          <cell r="B1716" t="str">
            <v>FG,Cayman_NA,Packing ASSY,HS145 LOVN</v>
          </cell>
        </row>
        <row r="1717">
          <cell r="A1717" t="str">
            <v>97703-000100A000</v>
          </cell>
          <cell r="B1717" t="str">
            <v>FG,Cayman_NA,Packing ASSY,HS125 LOVN</v>
          </cell>
        </row>
        <row r="1718">
          <cell r="A1718" t="str">
            <v>97703-000100A000</v>
          </cell>
          <cell r="B1718" t="str">
            <v>FG,Cayman_NA,Packing ASSY,HS125 LOVN</v>
          </cell>
        </row>
        <row r="1719">
          <cell r="A1719" t="str">
            <v>97703-000120A000</v>
          </cell>
          <cell r="B1719" t="str">
            <v>FG,Sebring_NA,Packing ASSY,AU335 LOVN</v>
          </cell>
        </row>
        <row r="1720">
          <cell r="A1720" t="str">
            <v>97703-000120A000</v>
          </cell>
          <cell r="B1720" t="str">
            <v>FG,Sebring_NA,Packing ASSY,AU335 LOVN</v>
          </cell>
        </row>
        <row r="1721">
          <cell r="A1721" t="str">
            <v>97703-000130A000</v>
          </cell>
          <cell r="B1721" t="str">
            <v>FG,Diamante_NA,Packing ASSY,LS445 (LOVN)</v>
          </cell>
        </row>
        <row r="1722">
          <cell r="A1722" t="str">
            <v>97703-000130A000</v>
          </cell>
          <cell r="B1722" t="str">
            <v>FG,Diamante_NA,Packing ASSY,LS445 (LOVN)</v>
          </cell>
        </row>
        <row r="1723">
          <cell r="A1723" t="str">
            <v>97703-000140A000</v>
          </cell>
          <cell r="B1723" t="str">
            <v>FG,Diamante_NA,Packing ASSY,LS425 (LOVN)</v>
          </cell>
        </row>
        <row r="1724">
          <cell r="A1724" t="str">
            <v>97703-000140A000</v>
          </cell>
          <cell r="B1724" t="str">
            <v>FG,Diamante_NA,Packing ASSY,LS425 (LOVN)</v>
          </cell>
        </row>
        <row r="1725">
          <cell r="A1725" t="str">
            <v>97703-000150A000</v>
          </cell>
          <cell r="B1725" t="str">
            <v>FG,Diamante_NA,Packing ASSY,LS425-BU</v>
          </cell>
        </row>
        <row r="1726">
          <cell r="A1726" t="str">
            <v>97703-000150A000</v>
          </cell>
          <cell r="B1726" t="str">
            <v>FG,Diamante_NA,Packing ASSY,LS425-BU</v>
          </cell>
        </row>
        <row r="1727">
          <cell r="A1727" t="str">
            <v>97703-000160A000</v>
          </cell>
          <cell r="B1727" t="str">
            <v>FG,Praga_NA,Packing ASSY,HD1025</v>
          </cell>
        </row>
        <row r="1728">
          <cell r="A1728" t="str">
            <v>97703-000160A000</v>
          </cell>
          <cell r="B1728" t="str">
            <v>FG,Praga_NA,Packing ASSY,HD1025</v>
          </cell>
        </row>
        <row r="1729">
          <cell r="A1729" t="str">
            <v>97703-000170A000</v>
          </cell>
          <cell r="B1729" t="str">
            <v>FG,Praga_NA,Packing ASSY,HD225 (Rev.G)</v>
          </cell>
        </row>
        <row r="1730">
          <cell r="A1730" t="str">
            <v>97703-000170A000</v>
          </cell>
          <cell r="B1730" t="str">
            <v>FG,Praga_NA,Packing ASSY,HD225 (Rev.G)</v>
          </cell>
        </row>
        <row r="1731">
          <cell r="A1731" t="str">
            <v>97703-000180A000</v>
          </cell>
          <cell r="B1731" t="str">
            <v>FG,Cobra_NA,Packing ASSY,XD1035</v>
          </cell>
        </row>
        <row r="1732">
          <cell r="A1732" t="str">
            <v>97703-000180A000</v>
          </cell>
          <cell r="B1732" t="str">
            <v>FG,Cobra_NA,Packing ASSY,XD1035</v>
          </cell>
        </row>
        <row r="1733">
          <cell r="A1733" t="str">
            <v>97703-000190A000</v>
          </cell>
          <cell r="B1733" t="str">
            <v>FG,Cobra_NA,Packing ASSY,XD235 (Rev.G)</v>
          </cell>
        </row>
        <row r="1734">
          <cell r="A1734" t="str">
            <v>97703-000190A000</v>
          </cell>
          <cell r="B1734" t="str">
            <v>FG,Cobra_NA,Packing ASSY,XD235 (Rev.G)</v>
          </cell>
        </row>
        <row r="1735">
          <cell r="A1735" t="str">
            <v>97703-000200A000</v>
          </cell>
          <cell r="B1735" t="str">
            <v>FG,EC8501_SLA,MD435 USA Black,EC8501_SLA</v>
          </cell>
        </row>
        <row r="1736">
          <cell r="A1736" t="str">
            <v>97703-000200A000</v>
          </cell>
          <cell r="B1736" t="str">
            <v>FG,EC8501_SLA,MD435 USA Black,EC8501_SLA</v>
          </cell>
        </row>
        <row r="1737">
          <cell r="A1737" t="str">
            <v>97703-000210A000</v>
          </cell>
          <cell r="B1737" t="str">
            <v>FG,Strata_NA,8GB LPDDR4x,XT1145 (Rev.F)</v>
          </cell>
        </row>
        <row r="1738">
          <cell r="A1738" t="str">
            <v>97703-000220A000</v>
          </cell>
          <cell r="B1738" t="str">
            <v>FG,Cayman_NA,MPS LOVN,HS125 Cayman revG</v>
          </cell>
        </row>
        <row r="1739">
          <cell r="A1739" t="str">
            <v>97703-000220A000</v>
          </cell>
          <cell r="B1739" t="str">
            <v>FG,Cayman_NA,MPS LOVN,HS125 Cayman revG</v>
          </cell>
        </row>
        <row r="1740">
          <cell r="A1740" t="str">
            <v>97703-000230A000</v>
          </cell>
          <cell r="B1740" t="str">
            <v>FG,Cayman_NA,MPS LOVN,HS145 Cayman revG</v>
          </cell>
        </row>
        <row r="1741">
          <cell r="A1741" t="str">
            <v>97703-000230A000</v>
          </cell>
          <cell r="B1741" t="str">
            <v>FG,Cayman_NA,MPS LOVN,HS145 Cayman revG</v>
          </cell>
        </row>
        <row r="1742">
          <cell r="A1742" t="str">
            <v>97703-000240A000</v>
          </cell>
          <cell r="B1742" t="str">
            <v>FG,Diamante_NA,10pcs per a layer carton</v>
          </cell>
        </row>
        <row r="1743">
          <cell r="A1743" t="str">
            <v>97703-000240A000</v>
          </cell>
          <cell r="B1743" t="str">
            <v>FG,Diamante_NA,10pcs per a layer carton</v>
          </cell>
        </row>
        <row r="1744">
          <cell r="A1744" t="str">
            <v>97703-000250A000</v>
          </cell>
          <cell r="B1744" t="str">
            <v>FG,Diamante_NA,10pcs per a layer carton</v>
          </cell>
        </row>
        <row r="1745">
          <cell r="A1745" t="str">
            <v>97703-000250A000</v>
          </cell>
          <cell r="B1745" t="str">
            <v>FG,Diamante_NA,10pcs per a layer carton</v>
          </cell>
        </row>
        <row r="1746">
          <cell r="A1746" t="str">
            <v>97703-000260A000</v>
          </cell>
          <cell r="B1746" t="str">
            <v>FG,EC8501_SLA,MD435-WW International</v>
          </cell>
        </row>
        <row r="1747">
          <cell r="A1747" t="str">
            <v>97703-000260A000</v>
          </cell>
          <cell r="B1747" t="str">
            <v>FG,EC8501_SLA,MD435-WW International</v>
          </cell>
        </row>
        <row r="1748">
          <cell r="A1748" t="str">
            <v>97703-000270A000</v>
          </cell>
          <cell r="B1748" t="str">
            <v>FG,Cayman_NA,Cayman Test Board LOVN</v>
          </cell>
        </row>
        <row r="1749">
          <cell r="A1749" t="str">
            <v>97703-000270A000</v>
          </cell>
          <cell r="B1749" t="str">
            <v>FG,Cayman_NA,Cayman Test Board LOVN</v>
          </cell>
        </row>
        <row r="1750">
          <cell r="A1750" t="str">
            <v>97703-000280A000</v>
          </cell>
          <cell r="B1750" t="str">
            <v>FG,Miata_NA,VAVE Control run LOVN,SP2</v>
          </cell>
        </row>
        <row r="1751">
          <cell r="A1751" t="str">
            <v>97703-000280A000</v>
          </cell>
          <cell r="B1751" t="str">
            <v>FG,Miata_NA,VAVE Control run LOVN,SP2</v>
          </cell>
        </row>
        <row r="1752">
          <cell r="A1752" t="str">
            <v>97703-000290A000</v>
          </cell>
          <cell r="B1752" t="str">
            <v>FG,Cobra_NA,VAVE Control Run LOVN,XD1035</v>
          </cell>
        </row>
        <row r="1753">
          <cell r="A1753" t="str">
            <v>97703-000290A000</v>
          </cell>
          <cell r="B1753" t="str">
            <v>FG,Cobra_NA,VAVE Control Run LOVN,XD1035</v>
          </cell>
        </row>
        <row r="1754">
          <cell r="A1754" t="str">
            <v>97703-000300A000</v>
          </cell>
          <cell r="B1754" t="str">
            <v>FG,Strata_NA,VAVE Control Run LOVN</v>
          </cell>
        </row>
        <row r="1755">
          <cell r="A1755" t="str">
            <v>97703-000300A000</v>
          </cell>
          <cell r="B1755" t="str">
            <v>FG,Strata_NA,VAVE Control Run LOVN</v>
          </cell>
        </row>
        <row r="1756">
          <cell r="A1756" t="str">
            <v>97703-000310A000</v>
          </cell>
          <cell r="B1756" t="str">
            <v>FG,Diamante_NA,VAVE Control Run LOVN</v>
          </cell>
        </row>
        <row r="1757">
          <cell r="A1757" t="str">
            <v>97703-000310A000</v>
          </cell>
          <cell r="B1757" t="str">
            <v>FG,Diamante_NA,VAVE Control Run LOVN</v>
          </cell>
        </row>
        <row r="1758">
          <cell r="A1758" t="str">
            <v>97703-000320A000</v>
          </cell>
          <cell r="B1758" t="str">
            <v>FG,CC8501_SLA,CL435 OEM Black,CC8501_SLA</v>
          </cell>
        </row>
        <row r="1759">
          <cell r="A1759" t="str">
            <v>97703-000320A000</v>
          </cell>
          <cell r="B1759" t="str">
            <v>FG,CC8501_SLA,CL435 OEM Black,CC8501_SLA</v>
          </cell>
        </row>
        <row r="1760">
          <cell r="A1760" t="str">
            <v>97703-000330A000</v>
          </cell>
          <cell r="B1760" t="str">
            <v>FG,Cobra_NA,XD1035 (Rev.G) VAVE</v>
          </cell>
        </row>
        <row r="1761">
          <cell r="A1761" t="str">
            <v>97703-000340A000</v>
          </cell>
          <cell r="B1761" t="str">
            <v>FG,Praga_NA,HD1025 (Rev.G) VAVE</v>
          </cell>
        </row>
        <row r="1762">
          <cell r="A1762" t="str">
            <v>AMA100-12C1</v>
          </cell>
          <cell r="B1762" t="str">
            <v>SWITCHING POWER SUPPLY;100W/12V</v>
          </cell>
        </row>
        <row r="1763">
          <cell r="A1763" t="str">
            <v>AMA100-19C1</v>
          </cell>
          <cell r="B1763" t="str">
            <v>SWITCHING POWER SUPPLY;100W/19V</v>
          </cell>
        </row>
        <row r="1764">
          <cell r="A1764" t="str">
            <v>DD-1201-55AK</v>
          </cell>
          <cell r="B1764" t="str">
            <v>SWITCHING POWER SUPPLY;200W/55V</v>
          </cell>
        </row>
        <row r="1765">
          <cell r="A1765" t="str">
            <v>DD-1201-55SV</v>
          </cell>
          <cell r="B1765" t="str">
            <v>SWITCHING POWER SUPPLY;200W/55V</v>
          </cell>
        </row>
        <row r="1766">
          <cell r="A1766" t="str">
            <v>DD-1201-55V2</v>
          </cell>
          <cell r="B1766" t="str">
            <v>SWITCHING POWER SUPPLY;200W/55V</v>
          </cell>
        </row>
        <row r="1767">
          <cell r="A1767" t="str">
            <v>DJ-1141-91AT</v>
          </cell>
          <cell r="B1767" t="str">
            <v>SWITCHING POWER SUPPLY;140W/28V</v>
          </cell>
        </row>
        <row r="1768">
          <cell r="A1768" t="str">
            <v>DJ-1141-91BI</v>
          </cell>
          <cell r="B1768" t="str">
            <v>SWITCHING POWER SUPPLY;140W/28V</v>
          </cell>
        </row>
        <row r="1769">
          <cell r="A1769" t="str">
            <v>DJ-1160-86LT</v>
          </cell>
          <cell r="B1769" t="str">
            <v>SWITCHING POWER SUPPLY;56V</v>
          </cell>
        </row>
        <row r="1770">
          <cell r="A1770" t="str">
            <v>DSB240-24LC</v>
          </cell>
          <cell r="B1770" t="str">
            <v>SWITCHING POWER SUPPLY;240W/24V</v>
          </cell>
        </row>
        <row r="1771">
          <cell r="A1771" t="str">
            <v>DSB480-24LC</v>
          </cell>
          <cell r="B1771" t="str">
            <v>SWITCHING POWER SUPPLY;480W/24V</v>
          </cell>
        </row>
        <row r="1772">
          <cell r="A1772" t="str">
            <v>DSG60-12LC</v>
          </cell>
          <cell r="B1772" t="str">
            <v>SWITCHING POWER SUPPLY; 60W/12V</v>
          </cell>
        </row>
        <row r="1773">
          <cell r="A1773" t="str">
            <v>DSG60-24LC</v>
          </cell>
          <cell r="B1773" t="str">
            <v>SWITCHING POWER SUPPLY; 60W/24V</v>
          </cell>
        </row>
        <row r="1774">
          <cell r="A1774" t="str">
            <v>DSG60-48LC</v>
          </cell>
          <cell r="B1774" t="str">
            <v>SWITCHING POWER SUPPLY; 60W/48V</v>
          </cell>
        </row>
        <row r="1775">
          <cell r="A1775" t="str">
            <v>HA-1351-24NL</v>
          </cell>
          <cell r="B1775" t="str">
            <v>SWITCHING POWER SUPPLY;350W/24V</v>
          </cell>
        </row>
        <row r="1776">
          <cell r="A1776" t="str">
            <v>HN-1241-24R1</v>
          </cell>
          <cell r="B1776" t="str">
            <v>SWITCHING POWER SUPPLY;240W/24V</v>
          </cell>
        </row>
        <row r="1777">
          <cell r="A1777" t="str">
            <v>HN-1481-24R1</v>
          </cell>
          <cell r="B1777" t="str">
            <v>SWITCHING POWER SUPPLY;480W/24V</v>
          </cell>
        </row>
        <row r="1778">
          <cell r="A1778" t="str">
            <v>PA-1061-82SG</v>
          </cell>
          <cell r="B1778" t="str">
            <v>SWITCHING POWER SUPPLY;60W/12V</v>
          </cell>
        </row>
        <row r="1779">
          <cell r="A1779" t="str">
            <v>PA-1101-66VN</v>
          </cell>
          <cell r="B1779" t="str">
            <v>SWITCHING POWER SUPPLY;100W/5-20V</v>
          </cell>
        </row>
        <row r="1780">
          <cell r="A1780" t="str">
            <v>PA-1101-88V</v>
          </cell>
          <cell r="B1780" t="str">
            <v>SWITCHING POWER SUPPLY;100W/20V</v>
          </cell>
        </row>
        <row r="1781">
          <cell r="A1781" t="str">
            <v>PA-1101-88V2</v>
          </cell>
          <cell r="B1781" t="str">
            <v>SWITCHING POWER SUPPLY;100W/20V</v>
          </cell>
        </row>
        <row r="1782">
          <cell r="A1782" t="str">
            <v>PA-1112-6S</v>
          </cell>
          <cell r="B1782" t="str">
            <v>SWITCHING POWER SUPPLY;1100W/56V</v>
          </cell>
        </row>
        <row r="1783">
          <cell r="A1783" t="str">
            <v>PA-1120-BBAC</v>
          </cell>
          <cell r="B1783" t="str">
            <v>12.5W PSU Black AU with AC cord,Type C</v>
          </cell>
        </row>
        <row r="1784">
          <cell r="A1784" t="str">
            <v>PA-1120-BBEC</v>
          </cell>
          <cell r="B1784" t="str">
            <v>12.5W PSU Black EU with AC cord,Type C</v>
          </cell>
        </row>
        <row r="1785">
          <cell r="A1785" t="str">
            <v>PA-1120-BBJC</v>
          </cell>
          <cell r="B1785" t="str">
            <v>SWITCHING POWER SUPPLY;12.5W/5V</v>
          </cell>
        </row>
        <row r="1786">
          <cell r="A1786" t="str">
            <v>PA-1120-BBSC</v>
          </cell>
          <cell r="B1786" t="str">
            <v>12.5W PSU Black US with AC cord,Type C</v>
          </cell>
        </row>
        <row r="1787">
          <cell r="A1787" t="str">
            <v>PA-1120-BBUC</v>
          </cell>
          <cell r="B1787" t="str">
            <v>12.5W PSU Black UK with AC cord,Type C</v>
          </cell>
        </row>
        <row r="1788">
          <cell r="A1788" t="str">
            <v>PA-1120-BWAC</v>
          </cell>
          <cell r="B1788" t="str">
            <v>12.5W PSU White AU with AC cord,Type C</v>
          </cell>
        </row>
        <row r="1789">
          <cell r="A1789" t="str">
            <v>PA-1120-BWEC</v>
          </cell>
          <cell r="B1789" t="str">
            <v>12.5W PSU White EU with AC cord,Type C</v>
          </cell>
        </row>
        <row r="1790">
          <cell r="A1790" t="str">
            <v>PA-1120-BWJC</v>
          </cell>
          <cell r="B1790" t="str">
            <v>SWITCHING POWER SUPPLY;12.5W/5V</v>
          </cell>
        </row>
        <row r="1791">
          <cell r="A1791" t="str">
            <v>PA-1120-BWSC</v>
          </cell>
          <cell r="B1791" t="str">
            <v>12.5W PSU White US with AC cord,Type C</v>
          </cell>
        </row>
        <row r="1792">
          <cell r="A1792" t="str">
            <v>PA-1120-BWUC</v>
          </cell>
          <cell r="B1792" t="str">
            <v>12.5W PSU White UK with AC cord,Type C</v>
          </cell>
        </row>
        <row r="1793">
          <cell r="A1793" t="str">
            <v>PA-1120-VBAB</v>
          </cell>
          <cell r="B1793" t="str">
            <v>12.5W PSU Black AU plug ,Barrel</v>
          </cell>
        </row>
        <row r="1794">
          <cell r="A1794" t="str">
            <v>PA-1120-VBAC</v>
          </cell>
          <cell r="B1794" t="str">
            <v>12.5W PSU Black AU plug ,typeC</v>
          </cell>
        </row>
        <row r="1795">
          <cell r="A1795" t="str">
            <v>PA-1120-VBEB</v>
          </cell>
          <cell r="B1795" t="str">
            <v>12.5W PSU Black EU plug ,Barrel</v>
          </cell>
        </row>
        <row r="1796">
          <cell r="A1796" t="str">
            <v>PA-1120-VBEC</v>
          </cell>
          <cell r="B1796" t="str">
            <v>12.5W PSU Black EU plug ,typeC</v>
          </cell>
        </row>
        <row r="1797">
          <cell r="A1797" t="str">
            <v>PA-1120-VBSB</v>
          </cell>
          <cell r="B1797" t="str">
            <v>12.5W PSU Black US plug ,Barrel</v>
          </cell>
        </row>
        <row r="1798">
          <cell r="A1798" t="str">
            <v>PA-1120-VBSC</v>
          </cell>
          <cell r="B1798" t="str">
            <v>12.5W PSU Black US plug ,typeC</v>
          </cell>
        </row>
        <row r="1799">
          <cell r="A1799" t="str">
            <v>PA-1120-VBUB</v>
          </cell>
          <cell r="B1799" t="str">
            <v>12.5W PSU Black UK plug ,Barrel</v>
          </cell>
        </row>
        <row r="1800">
          <cell r="A1800" t="str">
            <v>PA-1120-VBUC</v>
          </cell>
          <cell r="B1800" t="str">
            <v>12.5W PSU Black UK plug ,typeC</v>
          </cell>
        </row>
        <row r="1801">
          <cell r="A1801" t="str">
            <v>PA-1120-VWAB</v>
          </cell>
          <cell r="B1801" t="str">
            <v>12.5W PSU White AU plug ,Barrel</v>
          </cell>
        </row>
        <row r="1802">
          <cell r="A1802" t="str">
            <v>PA-1120-VWAC</v>
          </cell>
          <cell r="B1802" t="str">
            <v>12.5W PSU White AU plug ,typeC</v>
          </cell>
        </row>
        <row r="1803">
          <cell r="A1803" t="str">
            <v>PA-1120-VWEB</v>
          </cell>
          <cell r="B1803" t="str">
            <v>12.5W PSU White EU plug ,Barrrel</v>
          </cell>
        </row>
        <row r="1804">
          <cell r="A1804" t="str">
            <v>PA-1120-VWEC</v>
          </cell>
          <cell r="B1804" t="str">
            <v>12.5W PSU White EU plug ,typeC</v>
          </cell>
        </row>
        <row r="1805">
          <cell r="A1805" t="str">
            <v>PA-1120-VWSB</v>
          </cell>
          <cell r="B1805" t="str">
            <v>12.5W PSU White US plug ,Barrrel</v>
          </cell>
        </row>
        <row r="1806">
          <cell r="A1806" t="str">
            <v>PA-1120-VWSC</v>
          </cell>
          <cell r="B1806" t="str">
            <v>12.5W PSU White US plug ,typeC</v>
          </cell>
        </row>
        <row r="1807">
          <cell r="A1807" t="str">
            <v>PA-1120-VWUB</v>
          </cell>
          <cell r="B1807" t="str">
            <v>12.5W PSU White UK plug ,Barrel</v>
          </cell>
        </row>
        <row r="1808">
          <cell r="A1808" t="str">
            <v>PA-1120-VWUC</v>
          </cell>
          <cell r="B1808" t="str">
            <v>12.5W PSU White UK plug ,typeC</v>
          </cell>
        </row>
        <row r="1809">
          <cell r="A1809" t="str">
            <v>PA-1121-24EA</v>
          </cell>
          <cell r="B1809" t="str">
            <v>SWITCHING POWER SUPPLY;120W/24V</v>
          </cell>
        </row>
        <row r="1810">
          <cell r="A1810" t="str">
            <v>PA-1121-38UI</v>
          </cell>
          <cell r="B1810" t="str">
            <v>SWITCHING POWER SUPPLY;120W/54V</v>
          </cell>
        </row>
        <row r="1811">
          <cell r="A1811" t="str">
            <v>PA-1131-29DV</v>
          </cell>
          <cell r="B1811" t="str">
            <v>SWITCHING POWER SUPPLY;130W/19.5V</v>
          </cell>
        </row>
        <row r="1812">
          <cell r="A1812" t="str">
            <v>PA-1131-29V1</v>
          </cell>
          <cell r="B1812" t="str">
            <v>SWITCHING POWER SUPPLY;130W/19.5V</v>
          </cell>
        </row>
        <row r="1813">
          <cell r="A1813" t="str">
            <v>PA-1131-5S</v>
          </cell>
          <cell r="B1813" t="str">
            <v>SWITCHING POWER SUPPLY;125W/12V</v>
          </cell>
        </row>
        <row r="1814">
          <cell r="A1814" t="str">
            <v>PA-1131-5S2</v>
          </cell>
          <cell r="B1814" t="str">
            <v>SWITCHING POWER SUPPLY;125W/12V</v>
          </cell>
        </row>
        <row r="1815">
          <cell r="A1815" t="str">
            <v>PA-1131-5SC</v>
          </cell>
          <cell r="B1815" t="str">
            <v>SWITCHING POWER SUPPLY;125W/12V</v>
          </cell>
        </row>
        <row r="1816">
          <cell r="A1816" t="str">
            <v>PA-1131-99V1</v>
          </cell>
          <cell r="B1816" t="str">
            <v>SWITCHING POWER SUPPLY;130W/20V</v>
          </cell>
        </row>
        <row r="1817">
          <cell r="A1817" t="str">
            <v>PA-1141-16EN</v>
          </cell>
          <cell r="B1817" t="str">
            <v>SWITCHING POWER SUPPLY;140W/56V</v>
          </cell>
        </row>
        <row r="1818">
          <cell r="A1818" t="str">
            <v>PA-1141-16VN</v>
          </cell>
          <cell r="B1818" t="str">
            <v>SWITCHING POWER SUPPLY;140W/56V</v>
          </cell>
        </row>
        <row r="1819">
          <cell r="A1819" t="str">
            <v>PA-1141-21EP</v>
          </cell>
          <cell r="B1819" t="str">
            <v>SWITCHING POWER SUPPLY;140W/28V</v>
          </cell>
        </row>
        <row r="1820">
          <cell r="A1820" t="str">
            <v>PA-1141-21EV</v>
          </cell>
          <cell r="B1820" t="str">
            <v>SWITCHING POWER SUPPLY;140W/28V</v>
          </cell>
        </row>
        <row r="1821">
          <cell r="A1821" t="str">
            <v>PA-1141-50VN</v>
          </cell>
          <cell r="B1821" t="str">
            <v>SWITCHING POWER SUPPLY;140W/28V</v>
          </cell>
        </row>
        <row r="1822">
          <cell r="A1822" t="str">
            <v>PA-1141-66MV</v>
          </cell>
          <cell r="B1822" t="str">
            <v>SWITCHING POWER SUPPLY;145W/12V</v>
          </cell>
        </row>
        <row r="1823">
          <cell r="A1823" t="str">
            <v>PA-1150-09SA</v>
          </cell>
          <cell r="B1823" t="str">
            <v>SWITCHING POWER SUPPLY;15W/9V</v>
          </cell>
        </row>
        <row r="1824">
          <cell r="A1824" t="str">
            <v>PA-1150-09SE</v>
          </cell>
          <cell r="B1824" t="str">
            <v>SWITCHING POWER SUPPLY;15W/9V</v>
          </cell>
        </row>
        <row r="1825">
          <cell r="A1825" t="str">
            <v>PA-1150-09SK</v>
          </cell>
          <cell r="B1825" t="str">
            <v>SWITCHING POWER SUPPLY;15W/9V</v>
          </cell>
        </row>
        <row r="1826">
          <cell r="A1826" t="str">
            <v>PA-1150-09SN</v>
          </cell>
          <cell r="B1826" t="str">
            <v>SWITCHING POWER SUPPLY;15W/9V</v>
          </cell>
        </row>
        <row r="1827">
          <cell r="A1827" t="str">
            <v>PA-1150-16AN</v>
          </cell>
          <cell r="B1827" t="str">
            <v>SWITCHING POWER SUPPLY;15W/12V</v>
          </cell>
        </row>
        <row r="1828">
          <cell r="A1828" t="str">
            <v>PA-1150-16NB</v>
          </cell>
          <cell r="B1828" t="str">
            <v>SWITCHING POWER SUPPLY;15W/12V</v>
          </cell>
        </row>
        <row r="1829">
          <cell r="A1829" t="str">
            <v>PA-1150-16VD</v>
          </cell>
          <cell r="B1829" t="str">
            <v>SWITCHING POWER SUPPLY;15W/12V</v>
          </cell>
        </row>
        <row r="1830">
          <cell r="A1830" t="str">
            <v>PA-1150-16VN</v>
          </cell>
          <cell r="B1830" t="str">
            <v>SWITCHING POWER SUPPLY;15W/12V</v>
          </cell>
        </row>
        <row r="1831">
          <cell r="A1831" t="str">
            <v>PA-1150-RBTE</v>
          </cell>
          <cell r="B1831" t="str">
            <v>15W PSU Black ,EU SKU(Jbox, IEC) Barrel</v>
          </cell>
        </row>
        <row r="1832">
          <cell r="A1832" t="str">
            <v>PA-1150-RBTN</v>
          </cell>
          <cell r="B1832" t="str">
            <v>15W PSU Black ,US SKU(Plate, NEC) Barrel</v>
          </cell>
        </row>
        <row r="1833">
          <cell r="A1833" t="str">
            <v>PA-1150-RWTE</v>
          </cell>
          <cell r="B1833" t="str">
            <v>15W PSU White,EU SKU(Jbox, IEC) Barrel</v>
          </cell>
        </row>
        <row r="1834">
          <cell r="A1834" t="str">
            <v>PA-1150-RWTN</v>
          </cell>
          <cell r="B1834" t="str">
            <v>15W PSU White ,US SKU(Plate, NEC) Barrel</v>
          </cell>
        </row>
        <row r="1835">
          <cell r="A1835" t="str">
            <v>PA-1151-12F3</v>
          </cell>
          <cell r="B1835" t="str">
            <v>SWITCHING POWER SUPPLY;150W/12V</v>
          </cell>
        </row>
        <row r="1836">
          <cell r="A1836" t="str">
            <v>PA-1151-8N</v>
          </cell>
          <cell r="B1836" t="str">
            <v>SWITCHING POWER SUPPLY;150W/12V</v>
          </cell>
        </row>
        <row r="1837">
          <cell r="A1837" t="str">
            <v>PA-1151-8NP</v>
          </cell>
          <cell r="B1837" t="str">
            <v>SWITCHING POWER SUPPLY;150W/12V</v>
          </cell>
        </row>
        <row r="1838">
          <cell r="A1838" t="str">
            <v>PA-1161-08MV</v>
          </cell>
          <cell r="B1838" t="str">
            <v>SWITCHING POWER SUPPLY;165W/22V</v>
          </cell>
        </row>
        <row r="1839">
          <cell r="A1839" t="str">
            <v>PA-1161-54HV</v>
          </cell>
          <cell r="B1839" t="str">
            <v>SWITCHING POWER SUPPLY;165W/54V</v>
          </cell>
        </row>
        <row r="1840">
          <cell r="A1840" t="str">
            <v>PA-1161-99V3</v>
          </cell>
          <cell r="B1840" t="str">
            <v>SWITCHING POWER SUPPLY;165W/28V</v>
          </cell>
        </row>
        <row r="1841">
          <cell r="A1841" t="str">
            <v>PA-1161-99V4</v>
          </cell>
          <cell r="B1841" t="str">
            <v>SWITCHING POWER SUPPLY;165W/28V</v>
          </cell>
        </row>
        <row r="1842">
          <cell r="A1842" t="str">
            <v>PA-1180-VBAC</v>
          </cell>
          <cell r="B1842" t="str">
            <v>18W PSU Black AU plug ,typeC</v>
          </cell>
        </row>
        <row r="1843">
          <cell r="A1843" t="str">
            <v>PA-1180-VBBC</v>
          </cell>
          <cell r="B1843" t="str">
            <v>18W PSU Black No Plug ,typeC</v>
          </cell>
        </row>
        <row r="1844">
          <cell r="A1844" t="str">
            <v>PA-1180-VBEC</v>
          </cell>
          <cell r="B1844" t="str">
            <v>18W PSU Black EU plug ,typeC</v>
          </cell>
        </row>
        <row r="1845">
          <cell r="A1845" t="str">
            <v>PA-1180-VBHC</v>
          </cell>
          <cell r="B1845" t="str">
            <v>18W PSU Black EU typeC with Jbox IEC</v>
          </cell>
        </row>
        <row r="1846">
          <cell r="A1846" t="str">
            <v>PA-1180-VBHP</v>
          </cell>
          <cell r="B1846" t="str">
            <v>18W PSU Black non-EU typeC no Jbox NEC</v>
          </cell>
        </row>
        <row r="1847">
          <cell r="A1847" t="str">
            <v>PA-1180-VBSC</v>
          </cell>
          <cell r="B1847" t="str">
            <v>18W PSU Black US plug ,typeC</v>
          </cell>
        </row>
        <row r="1848">
          <cell r="A1848" t="str">
            <v>PA-1180-VBUC</v>
          </cell>
          <cell r="B1848" t="str">
            <v>18W PSU Black UK plug ,typeC</v>
          </cell>
        </row>
        <row r="1849">
          <cell r="A1849" t="str">
            <v>PA-1180-VWAC</v>
          </cell>
          <cell r="B1849" t="str">
            <v>18W PSU White AU plug ,typeC</v>
          </cell>
        </row>
        <row r="1850">
          <cell r="A1850" t="str">
            <v>PA-1180-VWBC</v>
          </cell>
          <cell r="B1850" t="str">
            <v>18W PSU White No Plug ,typeC</v>
          </cell>
        </row>
        <row r="1851">
          <cell r="A1851" t="str">
            <v>PA-1180-VWEC</v>
          </cell>
          <cell r="B1851" t="str">
            <v>18W PSU White EU plug ,typeC</v>
          </cell>
        </row>
        <row r="1852">
          <cell r="A1852" t="str">
            <v>PA-1180-VWHC</v>
          </cell>
          <cell r="B1852" t="str">
            <v>18W PSU White EU typeC with Jbox IEC</v>
          </cell>
        </row>
        <row r="1853">
          <cell r="A1853" t="str">
            <v>PA-1180-VWHP</v>
          </cell>
          <cell r="B1853" t="str">
            <v>18W PSU White non-EU typeC no Jbox NEC</v>
          </cell>
        </row>
        <row r="1854">
          <cell r="A1854" t="str">
            <v>PA-1180-VWSC</v>
          </cell>
          <cell r="B1854" t="str">
            <v>18W PSU White US plug ,typeC</v>
          </cell>
        </row>
        <row r="1855">
          <cell r="A1855" t="str">
            <v>PA-1180-VWUC</v>
          </cell>
          <cell r="B1855" t="str">
            <v>18W PSU White UK plug ,typeC</v>
          </cell>
        </row>
        <row r="1856">
          <cell r="A1856" t="str">
            <v>PA-1181-18V1</v>
          </cell>
          <cell r="B1856" t="str">
            <v>SWITCHING POWER SUPPLY;165W/12V</v>
          </cell>
        </row>
        <row r="1857">
          <cell r="A1857" t="str">
            <v>PA-1181-28DV</v>
          </cell>
          <cell r="B1857" t="str">
            <v>SWITCHING POWER SUPPLY;180W/19.5V</v>
          </cell>
        </row>
        <row r="1858">
          <cell r="A1858" t="str">
            <v>PA-1181-28V1</v>
          </cell>
          <cell r="B1858" t="str">
            <v>SWITCHING POWER SUPPLY;180W/19.5V</v>
          </cell>
        </row>
        <row r="1859">
          <cell r="A1859" t="str">
            <v>PA-1181-28V2</v>
          </cell>
          <cell r="B1859" t="str">
            <v>SWITCHING POWER SUPPLY;180W19.5V</v>
          </cell>
        </row>
        <row r="1860">
          <cell r="A1860" t="str">
            <v>PA-1192-1S</v>
          </cell>
          <cell r="B1860" t="str">
            <v>SWITCHING POWER SUPPLY;1900W/56V</v>
          </cell>
        </row>
        <row r="1861">
          <cell r="A1861" t="str">
            <v>PA-1192-1S2</v>
          </cell>
          <cell r="B1861" t="str">
            <v>WITCHING POWER SUPPLY;1900W/56V</v>
          </cell>
        </row>
        <row r="1862">
          <cell r="A1862" t="str">
            <v>PA-1200-GBAC</v>
          </cell>
          <cell r="B1862" t="str">
            <v>20W PSU Black AU with AC cord,Type C</v>
          </cell>
        </row>
        <row r="1863">
          <cell r="A1863" t="str">
            <v>PA-1200-GBEC</v>
          </cell>
          <cell r="B1863" t="str">
            <v>20W PSU Black EU with AC cord,Type C</v>
          </cell>
        </row>
        <row r="1864">
          <cell r="A1864" t="str">
            <v>PA-1200-GBJC</v>
          </cell>
          <cell r="B1864" t="str">
            <v>20W PSU Black JP with AC cord,Type C</v>
          </cell>
        </row>
        <row r="1865">
          <cell r="A1865" t="str">
            <v>PA-1200-GBSC</v>
          </cell>
          <cell r="B1865" t="str">
            <v>20W PSU Black US with AC cord,Type C</v>
          </cell>
        </row>
        <row r="1866">
          <cell r="A1866" t="str">
            <v>PA-1200-GBUC</v>
          </cell>
          <cell r="B1866" t="str">
            <v>20W PSU Black UK with AC cord,Type C</v>
          </cell>
        </row>
        <row r="1867">
          <cell r="A1867" t="str">
            <v>PA-1200-GWAC</v>
          </cell>
          <cell r="B1867" t="str">
            <v>20W PSU White AU with AC cord,Type C</v>
          </cell>
        </row>
        <row r="1868">
          <cell r="A1868" t="str">
            <v>PA-1200-GWEC</v>
          </cell>
          <cell r="B1868" t="str">
            <v>20W PSU White EU with AC cord,Type C</v>
          </cell>
        </row>
        <row r="1869">
          <cell r="A1869" t="str">
            <v>PA-1200-GWJC</v>
          </cell>
          <cell r="B1869" t="str">
            <v>20W PSU White JP with AC cord,Type C</v>
          </cell>
        </row>
        <row r="1870">
          <cell r="A1870" t="str">
            <v>PA-1200-GWSC</v>
          </cell>
          <cell r="B1870" t="str">
            <v>20W PSU White US with AC cord,Type C</v>
          </cell>
        </row>
        <row r="1871">
          <cell r="A1871" t="str">
            <v>PA-1200-GWUC</v>
          </cell>
          <cell r="B1871" t="str">
            <v>20W PSU White UK with AC cord,Type C</v>
          </cell>
        </row>
        <row r="1872">
          <cell r="A1872" t="str">
            <v>PA-1201-56VX</v>
          </cell>
          <cell r="B1872" t="str">
            <v>SWITCHING POWER SUPPLY;195W/56V</v>
          </cell>
        </row>
        <row r="1873">
          <cell r="A1873" t="str">
            <v>PA-1202-1LO</v>
          </cell>
          <cell r="B1873" t="str">
            <v>SWITCHING POWER SUPPLY;2000W/48V</v>
          </cell>
        </row>
        <row r="1874">
          <cell r="A1874" t="str">
            <v>PA-1241-38UI</v>
          </cell>
          <cell r="B1874" t="str">
            <v>SWITCHING POWER SUPPLY;240W/54V</v>
          </cell>
        </row>
        <row r="1875">
          <cell r="A1875" t="str">
            <v>PA-1241-91DV</v>
          </cell>
          <cell r="B1875" t="str">
            <v>SWITCHING POWER SUPPLY;240W/19.5V</v>
          </cell>
        </row>
        <row r="1876">
          <cell r="A1876" t="str">
            <v>PA-1241-92V</v>
          </cell>
          <cell r="B1876" t="str">
            <v>SWITCHING POWER SUPPLY;240W/19.5V</v>
          </cell>
        </row>
        <row r="1877">
          <cell r="A1877" t="str">
            <v>PA-1241-92V1</v>
          </cell>
          <cell r="B1877" t="str">
            <v>SWITCHING POWER SUPPLY;240W/19.5V</v>
          </cell>
        </row>
        <row r="1878">
          <cell r="A1878" t="str">
            <v>PA-1251-54C1</v>
          </cell>
          <cell r="B1878" t="str">
            <v>SWITCHING POWER SUPPLY;250W/54V</v>
          </cell>
        </row>
        <row r="1879">
          <cell r="A1879" t="str">
            <v>PA-1251-54C1-LF</v>
          </cell>
          <cell r="B1879" t="str">
            <v>SWITCHING POWER SUPPLY;250W/54V</v>
          </cell>
        </row>
        <row r="1880">
          <cell r="A1880" t="str">
            <v>PA-1281-06MV</v>
          </cell>
          <cell r="B1880" t="str">
            <v>SWITCHING POWER SUPPLY;285W/12V</v>
          </cell>
        </row>
        <row r="1881">
          <cell r="A1881" t="str">
            <v>PA-1281-10V1</v>
          </cell>
          <cell r="B1881" t="str">
            <v>SWITCHING POWER SUPPLY;280W19.5V</v>
          </cell>
        </row>
        <row r="1882">
          <cell r="A1882" t="str">
            <v>PA-1300-10VN</v>
          </cell>
          <cell r="B1882" t="str">
            <v>SWITCHING POWER SUPPLY;30W/5-20V</v>
          </cell>
        </row>
        <row r="1883">
          <cell r="A1883" t="str">
            <v>PA-1300-16EN</v>
          </cell>
          <cell r="B1883" t="str">
            <v>SWITCHING POWER SUPPLY;30W/56V</v>
          </cell>
        </row>
        <row r="1884">
          <cell r="A1884" t="str">
            <v>PA-1300-22AN</v>
          </cell>
          <cell r="B1884" t="str">
            <v>SWITCHING POWER SUPPLY;30W/18V</v>
          </cell>
        </row>
        <row r="1885">
          <cell r="A1885" t="str">
            <v>PA-1300-22VN</v>
          </cell>
          <cell r="B1885" t="str">
            <v>SWITCHING POWER SUPPLY;30W/18V</v>
          </cell>
        </row>
        <row r="1886">
          <cell r="A1886" t="str">
            <v>PA-1300-24AA</v>
          </cell>
          <cell r="B1886" t="str">
            <v>SWITCHING POWER SUPPLY;30W/18V</v>
          </cell>
        </row>
        <row r="1887">
          <cell r="A1887" t="str">
            <v>PA-1300-24AB</v>
          </cell>
          <cell r="B1887" t="str">
            <v>SWITCHING POWER SUPPLY;30W/18V</v>
          </cell>
        </row>
        <row r="1888">
          <cell r="A1888" t="str">
            <v>PA-1300-24AD</v>
          </cell>
          <cell r="B1888" t="str">
            <v>SWITCHING POWER SUPPLY;30W/18V</v>
          </cell>
        </row>
        <row r="1889">
          <cell r="A1889" t="str">
            <v>PA-1300-24AE</v>
          </cell>
          <cell r="B1889" t="str">
            <v>SWITCHING POWER SUPPLY;30W/18V</v>
          </cell>
        </row>
        <row r="1890">
          <cell r="A1890" t="str">
            <v>PA-1300-24AN</v>
          </cell>
          <cell r="B1890" t="str">
            <v>SWITCHING POWER SUPPLY;30W/18V</v>
          </cell>
        </row>
        <row r="1891">
          <cell r="A1891" t="str">
            <v>PA-1300-24AU</v>
          </cell>
          <cell r="B1891" t="str">
            <v>SWITCHING POWER SUPPLY;30W/18V</v>
          </cell>
        </row>
        <row r="1892">
          <cell r="A1892" t="str">
            <v>PA-1300-24GA</v>
          </cell>
          <cell r="B1892" t="str">
            <v>SWITCHING POWER SUPPLY;30W/18V</v>
          </cell>
        </row>
        <row r="1893">
          <cell r="A1893" t="str">
            <v>PA-1300-24GB</v>
          </cell>
          <cell r="B1893" t="str">
            <v>SWITCHING POWER SUPPLY;30W/18V</v>
          </cell>
        </row>
        <row r="1894">
          <cell r="A1894" t="str">
            <v>PA-1300-24GD</v>
          </cell>
          <cell r="B1894" t="str">
            <v>SWITCHING POWER SUPPLY;30W/18V</v>
          </cell>
        </row>
        <row r="1895">
          <cell r="A1895" t="str">
            <v>PA-1300-24GE</v>
          </cell>
          <cell r="B1895" t="str">
            <v>SWITCHING POWER SUPPLY;30W/18V</v>
          </cell>
        </row>
        <row r="1896">
          <cell r="A1896" t="str">
            <v>PA-1300-24GN</v>
          </cell>
          <cell r="B1896" t="str">
            <v>SWITCHING POWER SUPPLY;30W/18V</v>
          </cell>
        </row>
        <row r="1897">
          <cell r="A1897" t="str">
            <v>PA-1300-24GU</v>
          </cell>
          <cell r="B1897" t="str">
            <v>SWITCHING POWER SUPPLY;30W/18V</v>
          </cell>
        </row>
        <row r="1898">
          <cell r="A1898" t="str">
            <v>PA-1300-86LV-TG</v>
          </cell>
          <cell r="B1898" t="str">
            <v>SWITCHING POWER SUPPLY;30W/56V</v>
          </cell>
        </row>
        <row r="1899">
          <cell r="A1899" t="str">
            <v>PA-1301-54C1</v>
          </cell>
          <cell r="B1899" t="str">
            <v>SWITCHING POWER SUPPLY;300W/54V</v>
          </cell>
        </row>
        <row r="1900">
          <cell r="A1900" t="str">
            <v>PA-1301-54J1</v>
          </cell>
          <cell r="B1900" t="str">
            <v>SWITCHING POWER SUPPLY;300W/54V</v>
          </cell>
        </row>
        <row r="1901">
          <cell r="A1901" t="str">
            <v>PA-1301-66C1</v>
          </cell>
          <cell r="B1901" t="str">
            <v>SWITCHING POWER SUPPLY;300W/54V</v>
          </cell>
        </row>
        <row r="1902">
          <cell r="A1902" t="str">
            <v>PA-1301-66C2-LF</v>
          </cell>
          <cell r="B1902" t="str">
            <v>SWITCHING POWER SUPPLY;300W/54V</v>
          </cell>
        </row>
        <row r="1903">
          <cell r="A1903" t="str">
            <v>PA-1331-24CA</v>
          </cell>
          <cell r="B1903" t="str">
            <v>SWITCHING POWER SUPPLY;330W/24V</v>
          </cell>
        </row>
        <row r="1904">
          <cell r="A1904" t="str">
            <v>PA-1361-10V</v>
          </cell>
          <cell r="B1904" t="str">
            <v>SWITCHING POWER SUPPLY;360W19.5V</v>
          </cell>
        </row>
        <row r="1905">
          <cell r="A1905" t="str">
            <v>PA-1390-06MV</v>
          </cell>
          <cell r="B1905" t="str">
            <v>SWITCHING POWER SUPPLY;39W/15V</v>
          </cell>
        </row>
        <row r="1906">
          <cell r="A1906" t="str">
            <v>PA-1450-45VN</v>
          </cell>
          <cell r="B1906" t="str">
            <v>SWITCHING POWER SUPPLY;45W/5-20V</v>
          </cell>
        </row>
        <row r="1907">
          <cell r="A1907" t="str">
            <v>PA-1450-45VP</v>
          </cell>
          <cell r="B1907" t="str">
            <v>SWITCHING POWER SUPPLY;45W/5-20V</v>
          </cell>
        </row>
        <row r="1908">
          <cell r="A1908" t="str">
            <v>PA-1450-50VA</v>
          </cell>
          <cell r="B1908" t="str">
            <v>SWITCHING POWER SUPPLY;45W/20V</v>
          </cell>
        </row>
        <row r="1909">
          <cell r="A1909" t="str">
            <v>PA-1450-50VN</v>
          </cell>
          <cell r="B1909" t="str">
            <v>SWITCHING POWER SUPPLY;45W/20V</v>
          </cell>
        </row>
        <row r="1910">
          <cell r="A1910" t="str">
            <v>PA-1450-50VP</v>
          </cell>
          <cell r="B1910" t="str">
            <v>SWITCHING POWER SUPPLY;45W/5-20V</v>
          </cell>
        </row>
        <row r="1911">
          <cell r="A1911" t="str">
            <v>PA-1500-48HV</v>
          </cell>
          <cell r="B1911" t="str">
            <v>SWITCHING POWER SUPPLY;50W/48V</v>
          </cell>
        </row>
        <row r="1912">
          <cell r="A1912" t="str">
            <v>PA-1500-54C1-LF</v>
          </cell>
          <cell r="B1912" t="str">
            <v>SWITCHING POWER SUPPLY; 50W/54V</v>
          </cell>
        </row>
        <row r="1913">
          <cell r="A1913" t="str">
            <v>PA-1600-30VA</v>
          </cell>
          <cell r="B1913" t="str">
            <v>SWITCHING POWER SUPPLY;60W/30V</v>
          </cell>
        </row>
        <row r="1914">
          <cell r="A1914" t="str">
            <v>PA-1600-30VE</v>
          </cell>
          <cell r="B1914" t="str">
            <v>SWITCHING POWER SUPPLY;60W/30V</v>
          </cell>
        </row>
        <row r="1915">
          <cell r="A1915" t="str">
            <v>PA-1600-30VK</v>
          </cell>
          <cell r="B1915" t="str">
            <v>SWITCHING POWER SUPPLY;60W/30V</v>
          </cell>
        </row>
        <row r="1916">
          <cell r="A1916" t="str">
            <v>PA-1600-30VN</v>
          </cell>
          <cell r="B1916" t="str">
            <v>SWITCHING POWER SUPPLY;60W/30V</v>
          </cell>
        </row>
        <row r="1917">
          <cell r="A1917" t="str">
            <v>PA-1600-36XA</v>
          </cell>
          <cell r="B1917" t="str">
            <v>SWITCHING POWER SUPPLY;60W/30V</v>
          </cell>
        </row>
        <row r="1918">
          <cell r="A1918" t="str">
            <v>PA-1600-36XA-LF</v>
          </cell>
          <cell r="B1918" t="str">
            <v>SWITCHING POWER SUPPLY;60W/30V</v>
          </cell>
        </row>
        <row r="1919">
          <cell r="A1919" t="str">
            <v>PA-1600-36XB</v>
          </cell>
          <cell r="B1919" t="str">
            <v>SWITCHING POWER SUPPLY;60W/30V</v>
          </cell>
        </row>
        <row r="1920">
          <cell r="A1920" t="str">
            <v>PA-1600-36XB-LF</v>
          </cell>
          <cell r="B1920" t="str">
            <v>SWITCHING POWER SUPPLY;60W/30V</v>
          </cell>
        </row>
        <row r="1921">
          <cell r="A1921" t="str">
            <v>PA-1600-36XE</v>
          </cell>
          <cell r="B1921" t="str">
            <v>SWITCHING POWER SUPPLY;60W/30V</v>
          </cell>
        </row>
        <row r="1922">
          <cell r="A1922" t="str">
            <v>PA-1600-36XE-LF</v>
          </cell>
          <cell r="B1922" t="str">
            <v>SWITCHING POWER SUPPLY;60W/30V</v>
          </cell>
        </row>
        <row r="1923">
          <cell r="A1923" t="str">
            <v>PA-1600-36XK</v>
          </cell>
          <cell r="B1923" t="str">
            <v>SWITCHING POWER SUPPLY;60W/30V</v>
          </cell>
        </row>
        <row r="1924">
          <cell r="A1924" t="str">
            <v>PA-1600-36XK-LF</v>
          </cell>
          <cell r="B1924" t="str">
            <v>SWITCHING POWER SUPPLY;60W/30V</v>
          </cell>
        </row>
        <row r="1925">
          <cell r="A1925" t="str">
            <v>PA-1600-36XN</v>
          </cell>
          <cell r="B1925" t="str">
            <v>SWITCHING POWER SUPPLY;60W/30V</v>
          </cell>
        </row>
        <row r="1926">
          <cell r="A1926" t="str">
            <v>PA-1600-36XN-LF</v>
          </cell>
          <cell r="B1926" t="str">
            <v>SWITCHING POWER SUPPLY;60W/30V</v>
          </cell>
        </row>
        <row r="1927">
          <cell r="A1927" t="str">
            <v>PA-1600-36XR</v>
          </cell>
          <cell r="B1927" t="str">
            <v>SWITCHING POWER SUPPLY;60W/30V</v>
          </cell>
        </row>
        <row r="1928">
          <cell r="A1928" t="str">
            <v>PA-1600-36XR-LF</v>
          </cell>
          <cell r="B1928" t="str">
            <v>SWITCHING POWER SUPPLY;60W/30V</v>
          </cell>
        </row>
        <row r="1929">
          <cell r="A1929" t="str">
            <v>PA-1600-86H1</v>
          </cell>
          <cell r="B1929" t="str">
            <v>SWITCHING POWER SUPPLY;60W/56V</v>
          </cell>
        </row>
        <row r="1930">
          <cell r="A1930" t="str">
            <v>PA-1600-86LV-TG</v>
          </cell>
          <cell r="B1930" t="str">
            <v>SWITCHING POWER SUPPLY;60W/56V</v>
          </cell>
        </row>
        <row r="1931">
          <cell r="A1931" t="str">
            <v>PA-1650-03V8</v>
          </cell>
          <cell r="B1931" t="str">
            <v>SWITCHING POWER SUPPLY;65W/20V</v>
          </cell>
        </row>
        <row r="1932">
          <cell r="A1932" t="str">
            <v>PA-1650-55VN</v>
          </cell>
          <cell r="B1932" t="str">
            <v>SWITCHING POWER SUPPLY;65W/5-20V</v>
          </cell>
        </row>
        <row r="1933">
          <cell r="A1933" t="str">
            <v>PA-1650-58AV</v>
          </cell>
          <cell r="B1933" t="str">
            <v>SWITCHING POWER SUPPLY;65W/20V</v>
          </cell>
        </row>
        <row r="1934">
          <cell r="A1934" t="str">
            <v>PA-1650-58VA</v>
          </cell>
          <cell r="B1934" t="str">
            <v>SWITCHING POWER SUPPLY;65W/20V</v>
          </cell>
        </row>
        <row r="1935">
          <cell r="A1935" t="str">
            <v>PA-1650-58VN</v>
          </cell>
          <cell r="B1935" t="str">
            <v>SWITCHING POWER SUPPLY;65W/20V</v>
          </cell>
        </row>
        <row r="1936">
          <cell r="A1936" t="str">
            <v>PA-1650-58VP</v>
          </cell>
          <cell r="B1936" t="str">
            <v>SWITCHING POWER SUPPLY;65W/5-20V</v>
          </cell>
        </row>
        <row r="1937">
          <cell r="A1937" t="str">
            <v>PA-1650-67VN</v>
          </cell>
          <cell r="B1937" t="str">
            <v>SWITCHING POWER SUPPLY;65W/5-20V</v>
          </cell>
        </row>
        <row r="1938">
          <cell r="A1938" t="str">
            <v>PA-1650-67VR</v>
          </cell>
          <cell r="B1938" t="str">
            <v>SWITCHING POWER SUPPLY;65W/20V</v>
          </cell>
        </row>
        <row r="1939">
          <cell r="A1939" t="str">
            <v>PA-1650-88V9</v>
          </cell>
          <cell r="B1939" t="str">
            <v>SWITCHING POWER SUPPLY;65W/20V</v>
          </cell>
        </row>
        <row r="1940">
          <cell r="A1940" t="str">
            <v>PA-1650-88VJ</v>
          </cell>
          <cell r="B1940" t="str">
            <v>SWITCHING POWER SUPPLY;65W/20V</v>
          </cell>
        </row>
        <row r="1941">
          <cell r="A1941" t="str">
            <v>PA-1680-56AN</v>
          </cell>
          <cell r="B1941" t="str">
            <v>SWITCHING POWER SUPPLY;68W/56V</v>
          </cell>
        </row>
        <row r="1942">
          <cell r="A1942" t="str">
            <v>PA-1711-6S</v>
          </cell>
          <cell r="B1942" t="str">
            <v>SWITCHING POWER SUPPLY;715W/56V</v>
          </cell>
        </row>
        <row r="1943">
          <cell r="A1943" t="str">
            <v>PA-1900-86LV-TG</v>
          </cell>
          <cell r="B1943" t="str">
            <v>SWITCHING POWER SUPPLY;90W/56V</v>
          </cell>
        </row>
        <row r="1944">
          <cell r="A1944" t="str">
            <v>PA-2101-13V1</v>
          </cell>
          <cell r="B1944" t="str">
            <v>SWITCHING POWER SUPPLY;100W/13.33V</v>
          </cell>
        </row>
        <row r="1945">
          <cell r="A1945" t="str">
            <v>PA-2161-7DB</v>
          </cell>
          <cell r="B1945" t="str">
            <v>SWITCHING POWER SUPPLY;160W/19.5V</v>
          </cell>
        </row>
        <row r="1946">
          <cell r="A1946" t="str">
            <v>PA-2181-62VB</v>
          </cell>
          <cell r="B1946" t="str">
            <v>SWITCHING POWER SUPPLY;180W/12V</v>
          </cell>
        </row>
        <row r="1947">
          <cell r="A1947" t="str">
            <v>PA-2181-6DB</v>
          </cell>
          <cell r="B1947" t="str">
            <v>SWITCHING POWER SUPPLY;180W/12V</v>
          </cell>
        </row>
        <row r="1948">
          <cell r="A1948" t="str">
            <v>PA-2191-01C1</v>
          </cell>
          <cell r="B1948" t="str">
            <v>SWITCHING POWER SUPPLY;190W/12/54V</v>
          </cell>
        </row>
        <row r="1949">
          <cell r="A1949" t="str">
            <v>PA-2241-76DA</v>
          </cell>
          <cell r="B1949" t="str">
            <v>SWITCHING POWER SUPPLY;240W/19.5V</v>
          </cell>
        </row>
        <row r="1950">
          <cell r="A1950" t="str">
            <v>PA-2261-6DB</v>
          </cell>
          <cell r="B1950" t="str">
            <v>SWITCHING POWER SUPPLY;260W/12V</v>
          </cell>
        </row>
        <row r="1951">
          <cell r="A1951" t="str">
            <v>PA-2311-1S</v>
          </cell>
          <cell r="B1951" t="str">
            <v>SWITCHING POWER SUPPLY;310W/55V</v>
          </cell>
        </row>
        <row r="1952">
          <cell r="A1952" t="str">
            <v>PA-2511-1V1</v>
          </cell>
          <cell r="B1952" t="str">
            <v>SWITCHING POWER SUPPLY;525W/12V</v>
          </cell>
        </row>
        <row r="1953">
          <cell r="A1953" t="str">
            <v>PA-2511-1V3</v>
          </cell>
          <cell r="B1953" t="str">
            <v>SWITCHING POWER SUPPLY;525W/12V</v>
          </cell>
        </row>
        <row r="1954">
          <cell r="A1954" t="str">
            <v>PA-2650-88MV</v>
          </cell>
          <cell r="B1954" t="str">
            <v>SWITCHING POWER SUPPLY;65W/15V</v>
          </cell>
        </row>
        <row r="1955">
          <cell r="A1955" t="str">
            <v>PA-3361-8DA</v>
          </cell>
          <cell r="B1955" t="str">
            <v>SWITCHING POWER SUPPLY ;360W/12.2V</v>
          </cell>
        </row>
        <row r="1956">
          <cell r="A1956" t="str">
            <v>PF-1223-1LO</v>
          </cell>
          <cell r="B1956" t="str">
            <v>POWER SHELF 22000W/51V</v>
          </cell>
        </row>
        <row r="1957">
          <cell r="A1957" t="str">
            <v>PF-1333-7R</v>
          </cell>
          <cell r="B1957" t="str">
            <v>Power Shelf; 33000W/49V</v>
          </cell>
        </row>
        <row r="1958">
          <cell r="A1958" t="str">
            <v>PF-1333-9R</v>
          </cell>
          <cell r="B1958" t="str">
            <v>Power Shelf; 33000W/49V</v>
          </cell>
        </row>
        <row r="1959">
          <cell r="A1959" t="str">
            <v>PF-2273-1A0N</v>
          </cell>
          <cell r="B1959" t="str">
            <v>Power Supply Shelf; 26400W/52V</v>
          </cell>
        </row>
        <row r="1960">
          <cell r="A1960" t="str">
            <v>PS-2102-3S</v>
          </cell>
          <cell r="B1960" t="str">
            <v>SWITCHING POWER SUPPLY;1000W/54V</v>
          </cell>
        </row>
        <row r="1961">
          <cell r="A1961" t="str">
            <v>PS-2102-3S1</v>
          </cell>
          <cell r="B1961" t="str">
            <v>SWITCHING POWER SUPPLY;1000W/54V</v>
          </cell>
        </row>
        <row r="1962">
          <cell r="A1962" t="str">
            <v>PS-2102-3S2</v>
          </cell>
          <cell r="B1962" t="str">
            <v>SWITCHING POWER SUPPLY;1000W/54V</v>
          </cell>
        </row>
        <row r="1963">
          <cell r="A1963" t="str">
            <v>PS-2112-9S-LF</v>
          </cell>
          <cell r="B1963" t="str">
            <v>SWITCHING POWER SUPPLY;1050W/12V</v>
          </cell>
        </row>
        <row r="1964">
          <cell r="A1964" t="str">
            <v>PS-2122-9S</v>
          </cell>
          <cell r="B1964" t="str">
            <v>SWITCHING POWER SUPPLY;1200W/12V</v>
          </cell>
        </row>
        <row r="1965">
          <cell r="A1965" t="str">
            <v>PS-2162-9S</v>
          </cell>
          <cell r="B1965" t="str">
            <v>SWITCHING POWER SUPPLY;1600W/12V</v>
          </cell>
        </row>
        <row r="1966">
          <cell r="A1966" t="str">
            <v>PS-2251-3S</v>
          </cell>
          <cell r="B1966" t="str">
            <v>SWCHING POWER SUPPLY;250W/12V</v>
          </cell>
        </row>
        <row r="1967">
          <cell r="A1967" t="str">
            <v>PS-2322-1A0C-LF</v>
          </cell>
          <cell r="B1967" t="str">
            <v>Power Shelf-Power Supply Unit 3200W12.5V</v>
          </cell>
        </row>
        <row r="1968">
          <cell r="A1968" t="str">
            <v>PS-2422-1ADU</v>
          </cell>
          <cell r="B1968" t="str">
            <v>Power Shelf- Power Supply Unit;4200W</v>
          </cell>
        </row>
        <row r="1969">
          <cell r="A1969" t="str">
            <v>PS-2501-6S</v>
          </cell>
          <cell r="B1969" t="str">
            <v>SWITCHING POWER SUPPLY;500W/12V</v>
          </cell>
        </row>
        <row r="1970">
          <cell r="A1970" t="str">
            <v>PS-2501-6SA</v>
          </cell>
          <cell r="B1970" t="str">
            <v>SWITCHING POWER SUPPLY;500W/12V</v>
          </cell>
        </row>
        <row r="1971">
          <cell r="A1971" t="str">
            <v>PS-2522-1L1</v>
          </cell>
          <cell r="B1971" t="str">
            <v>SWITCHING POWER SUPPLY;5200W/55.62V</v>
          </cell>
        </row>
        <row r="1972">
          <cell r="A1972" t="str">
            <v>PS-2601-3S</v>
          </cell>
          <cell r="B1972" t="str">
            <v>SWITCHING POWER SUPPLY;600W/54V</v>
          </cell>
        </row>
        <row r="1973">
          <cell r="A1973" t="str">
            <v>PS-2601-3S1</v>
          </cell>
          <cell r="B1973" t="str">
            <v>SWITCHING POWER SUPPLY;600W/54V</v>
          </cell>
        </row>
        <row r="1974">
          <cell r="A1974" t="str">
            <v>PS-2601-3S2</v>
          </cell>
          <cell r="B1974" t="str">
            <v>SWITCHING POWER SUPPLY;600W/54V</v>
          </cell>
        </row>
        <row r="1975">
          <cell r="A1975" t="str">
            <v>PS-2651-3S-LF</v>
          </cell>
          <cell r="B1975" t="str">
            <v>SWITCHING POWER SUPPLY;650W/12V</v>
          </cell>
        </row>
        <row r="1976">
          <cell r="A1976" t="str">
            <v>PS-2651-3SA-LF</v>
          </cell>
          <cell r="B1976" t="str">
            <v>SWITCHING POWER SUPPLY;650W/12V</v>
          </cell>
        </row>
        <row r="1977">
          <cell r="A1977" t="str">
            <v>PS-4601-1UV</v>
          </cell>
          <cell r="B1977" t="str">
            <v>SWITCHING POWER SUPPLY;600W/12V</v>
          </cell>
        </row>
        <row r="1978">
          <cell r="A1978" t="str">
            <v>PS-4851-6UV</v>
          </cell>
          <cell r="B1978" t="str">
            <v>SWITCHING POWER SUPPLY;850W/12V</v>
          </cell>
        </row>
        <row r="1979">
          <cell r="A1979" t="str">
            <v>PS-5551-1UV</v>
          </cell>
          <cell r="B1979" t="str">
            <v>SWITCHING POWER SUPPLY;550W/12V</v>
          </cell>
        </row>
        <row r="1980">
          <cell r="A1980" t="str">
            <v>PS-5601-60IP</v>
          </cell>
          <cell r="B1980" t="str">
            <v>SWITCHING POWER SUPPLY ; 600W/12V</v>
          </cell>
        </row>
        <row r="1981">
          <cell r="A1981" t="str">
            <v>PS-5751-3CX</v>
          </cell>
          <cell r="B1981" t="str">
            <v>SWITCHING POWER SUPPLY ; 750W/12V</v>
          </cell>
        </row>
        <row r="1982">
          <cell r="A1982" t="str">
            <v>PS-5751-60IP</v>
          </cell>
          <cell r="B1982" t="str">
            <v>SWITCHING POWER SUPPLY ; 750W/12V</v>
          </cell>
        </row>
        <row r="1983">
          <cell r="A1983" t="str">
            <v>PS-5851-3CX</v>
          </cell>
          <cell r="B1983" t="str">
            <v>SWITCHING POWER SUPPLY ; 850W/12V</v>
          </cell>
        </row>
        <row r="1984">
          <cell r="A1984" t="str">
            <v>PT-1102-1MSA</v>
          </cell>
          <cell r="B1984" t="str">
            <v>Power Shelf - Power Supply 1100W,12.25V</v>
          </cell>
        </row>
        <row r="1985">
          <cell r="A1985" t="str">
            <v>SA-X5900-00A</v>
          </cell>
          <cell r="B1985" t="str">
            <v>FG,PCBA,Main board,4L,Made in VN</v>
          </cell>
        </row>
        <row r="1986">
          <cell r="A1986" t="str">
            <v>SD-X3800-00A</v>
          </cell>
          <cell r="B1986" t="str">
            <v>SD62610B0,Receiver,2.4G,NA&amp;EU</v>
          </cell>
        </row>
        <row r="1987">
          <cell r="A1987" t="str">
            <v>SD-X3800-01A</v>
          </cell>
          <cell r="B1987" t="str">
            <v>SD62610B0,Receiver,2.4G,AP&amp;CN</v>
          </cell>
        </row>
        <row r="1988">
          <cell r="A1988" t="str">
            <v>SG-77402-B2A</v>
          </cell>
          <cell r="B1988" t="str">
            <v>SK3887,NB module,UK,blank,for VN,graphit</v>
          </cell>
        </row>
        <row r="1989">
          <cell r="A1989" t="str">
            <v>SG-77402-BXA</v>
          </cell>
          <cell r="B1989" t="str">
            <v>SK3887,NB module,US,blank,for VN,graphit</v>
          </cell>
        </row>
        <row r="1990">
          <cell r="A1990" t="str">
            <v>SG-78940-B2A</v>
          </cell>
          <cell r="B1990" t="str">
            <v>SK8193,NB module,UK,110K,VN</v>
          </cell>
        </row>
        <row r="1991">
          <cell r="A1991" t="str">
            <v>SG-78940-BXA</v>
          </cell>
          <cell r="B1991" t="str">
            <v>SK8193,NB module,US,109K,VN</v>
          </cell>
        </row>
        <row r="1992">
          <cell r="A1992" t="str">
            <v>SG-A5850-XUA</v>
          </cell>
          <cell r="B1992" t="str">
            <v>SN2011Z,99K,US-D,NO EURO,#A29</v>
          </cell>
        </row>
        <row r="1993">
          <cell r="A1993" t="str">
            <v>SG-A5851-XUA</v>
          </cell>
          <cell r="B1993" t="str">
            <v>SN2011Z,99K,US-I,EURO,#A29</v>
          </cell>
        </row>
        <row r="1994">
          <cell r="A1994" t="str">
            <v>SG-B2700-XUA</v>
          </cell>
          <cell r="B1994" t="str">
            <v>SN2007Z,99K,US-D,NO EURO,#A06</v>
          </cell>
        </row>
        <row r="1995">
          <cell r="A1995" t="str">
            <v>SG-B2710-27A</v>
          </cell>
          <cell r="B1995" t="str">
            <v>SN2007BZ,100K,BG,EURO,#R7</v>
          </cell>
        </row>
        <row r="1996">
          <cell r="A1996" t="str">
            <v>SG-B2710-28A</v>
          </cell>
          <cell r="B1996" t="str">
            <v>SN2007BZ,100K,TR-Q,EURO,#R7</v>
          </cell>
        </row>
        <row r="1997">
          <cell r="A1997" t="str">
            <v>SG-B2710-2BA</v>
          </cell>
          <cell r="B1997" t="str">
            <v>SN2007BZ,100K,UK,EURO,#R7</v>
          </cell>
        </row>
        <row r="1998">
          <cell r="A1998" t="str">
            <v>SG-B2710-2DA</v>
          </cell>
          <cell r="B1998" t="str">
            <v>SN2007BZ,100K,DE,EURO,#R7</v>
          </cell>
        </row>
        <row r="1999">
          <cell r="A1999" t="str">
            <v>SG-B2710-2EA</v>
          </cell>
          <cell r="B1999" t="str">
            <v>SN2007BZ,100K,ES,EURO,#R7</v>
          </cell>
        </row>
        <row r="2000">
          <cell r="A2000" t="str">
            <v>SG-B2710-2FA</v>
          </cell>
          <cell r="B2000" t="str">
            <v>SN2007BZ,100K,FR,EURO,#R7</v>
          </cell>
        </row>
        <row r="2001">
          <cell r="A2001" t="str">
            <v>SG-B2710-2GA</v>
          </cell>
          <cell r="B2001" t="str">
            <v>SN2007BZ,100K,HU,EURO,#R7</v>
          </cell>
        </row>
        <row r="2002">
          <cell r="A2002" t="str">
            <v>SG-B2710-2IA</v>
          </cell>
          <cell r="B2002" t="str">
            <v>SN2007BZ,100K,IT,EURO,#R7</v>
          </cell>
        </row>
        <row r="2003">
          <cell r="A2003" t="str">
            <v>SG-B2710-2JA</v>
          </cell>
          <cell r="B2003" t="str">
            <v>SN2007BZ,100K,BE,EURO,#R7</v>
          </cell>
        </row>
        <row r="2004">
          <cell r="A2004" t="str">
            <v>SG-B2710-2KA</v>
          </cell>
          <cell r="B2004" t="str">
            <v>SN2007BZ,100K,DK,EURO,#R7</v>
          </cell>
        </row>
        <row r="2005">
          <cell r="A2005" t="str">
            <v>SG-B2710-2NA</v>
          </cell>
          <cell r="B2005" t="str">
            <v>SN2007BZ,100K,NO,EURO,#R7</v>
          </cell>
        </row>
        <row r="2006">
          <cell r="A2006" t="str">
            <v>SG-B2710-2PA</v>
          </cell>
          <cell r="B2006" t="str">
            <v>SN2007BZ,100K,PT,EURO,#R7</v>
          </cell>
        </row>
        <row r="2007">
          <cell r="A2007" t="str">
            <v>SG-B2710-2SA</v>
          </cell>
          <cell r="B2007" t="str">
            <v>SN2007BZ,100K,SE/FI,EURO,#R7</v>
          </cell>
        </row>
        <row r="2008">
          <cell r="A2008" t="str">
            <v>SG-B2710-2XA</v>
          </cell>
          <cell r="B2008" t="str">
            <v>SN2007BZ,100K,CH,EURO,#R7</v>
          </cell>
        </row>
        <row r="2009">
          <cell r="A2009" t="str">
            <v>SG-B2710-2YA</v>
          </cell>
          <cell r="B2009" t="str">
            <v>SN2007BZ,100K,YU,EURO,#R7</v>
          </cell>
        </row>
        <row r="2010">
          <cell r="A2010" t="str">
            <v>SG-B2710-33A</v>
          </cell>
          <cell r="B2010" t="str">
            <v>SN2007BZ,99K,TH,EURO,#R7</v>
          </cell>
        </row>
        <row r="2011">
          <cell r="A2011" t="str">
            <v>SG-B2710-3NA</v>
          </cell>
          <cell r="B2011" t="str">
            <v>SN2007BZ,99K,AE,EURO,#R7</v>
          </cell>
        </row>
        <row r="2012">
          <cell r="A2012" t="str">
            <v>SG-B2710-3RA</v>
          </cell>
          <cell r="B2012" t="str">
            <v>SN2007BZ,99KUA,EURO,#R7</v>
          </cell>
        </row>
        <row r="2013">
          <cell r="A2013" t="str">
            <v>SG-B2710-41A</v>
          </cell>
          <cell r="B2013" t="str">
            <v>SN2007BZ,100K,TR-F,EURO,#R7</v>
          </cell>
        </row>
        <row r="2014">
          <cell r="A2014" t="str">
            <v>SG-B2710-59A</v>
          </cell>
          <cell r="B2014" t="str">
            <v>SN2007BZ,100K,CZ/SLO,NO EURO,#R7</v>
          </cell>
        </row>
        <row r="2015">
          <cell r="A2015" t="str">
            <v>SG-B2710-60A</v>
          </cell>
          <cell r="B2015" t="str">
            <v>SN2007BZ,100K,EST,EURO,#R7</v>
          </cell>
        </row>
        <row r="2016">
          <cell r="A2016" t="str">
            <v>SG-B2710-74A</v>
          </cell>
          <cell r="B2016" t="str">
            <v>SN2007BZ,100K,ES/LAT,EURO,#R7</v>
          </cell>
        </row>
        <row r="2017">
          <cell r="A2017" t="str">
            <v>SG-B2710-79A</v>
          </cell>
          <cell r="B2017" t="str">
            <v>SN2007BZ,100K,NR,EURO,#R7</v>
          </cell>
        </row>
        <row r="2018">
          <cell r="A2018" t="str">
            <v>SG-B2710-86A</v>
          </cell>
          <cell r="B2018" t="str">
            <v>SN2007BZ,99K,US/CA-FR,EURO,#R7</v>
          </cell>
        </row>
        <row r="2019">
          <cell r="A2019" t="str">
            <v>SG-B2710-X2A</v>
          </cell>
          <cell r="B2019" t="str">
            <v>SN2007BZ,99K,GR,EURO,#R7</v>
          </cell>
        </row>
        <row r="2020">
          <cell r="A2020" t="str">
            <v>SG-B2710-X3A</v>
          </cell>
          <cell r="B2020" t="str">
            <v>SN2007BZ,99K,FR/CA,EURO,#R7</v>
          </cell>
        </row>
        <row r="2021">
          <cell r="A2021" t="str">
            <v>SG-B2710-XAA</v>
          </cell>
          <cell r="B2021" t="str">
            <v>SN2007BZ,99K,RU,EURO,#R7</v>
          </cell>
        </row>
        <row r="2022">
          <cell r="A2022" t="str">
            <v>SG-B2710-XMA</v>
          </cell>
          <cell r="B2022" t="str">
            <v>SN2007BZ,99K,TW,NO EURO,#R7</v>
          </cell>
        </row>
        <row r="2023">
          <cell r="A2023" t="str">
            <v>SG-B2710-XRA</v>
          </cell>
          <cell r="B2023" t="str">
            <v>SN2007BZ,99K,KR,EURO,#R7</v>
          </cell>
        </row>
        <row r="2024">
          <cell r="A2024" t="str">
            <v>SG-B2710-XTA</v>
          </cell>
          <cell r="B2024" t="str">
            <v>SN2007BZ,99K,HEB,EURO,#R7</v>
          </cell>
        </row>
        <row r="2025">
          <cell r="A2025" t="str">
            <v>SG-B2710-XUA</v>
          </cell>
          <cell r="B2025" t="str">
            <v>SN2007BZ,99K,US-D,NO EURO,#R7</v>
          </cell>
        </row>
        <row r="2026">
          <cell r="A2026" t="str">
            <v>SG-B2711-XUA</v>
          </cell>
          <cell r="B2026" t="str">
            <v>SN2007BZ,99K,US-I,EURO,#R7</v>
          </cell>
        </row>
        <row r="2027">
          <cell r="A2027" t="str">
            <v>SG-B2720-XUA</v>
          </cell>
          <cell r="B2027" t="str">
            <v>SN2006Z,79K,US-D,NO EURO,#A06</v>
          </cell>
        </row>
        <row r="2028">
          <cell r="A2028" t="str">
            <v>SG-B2730-23A</v>
          </cell>
          <cell r="B2028" t="str">
            <v>SN2006BZ,80K,FR/CA,EURO,#R7</v>
          </cell>
        </row>
        <row r="2029">
          <cell r="A2029" t="str">
            <v>SG-B2730-27A</v>
          </cell>
          <cell r="B2029" t="str">
            <v>SN2006BZ,80K,BG,EURO,#R7</v>
          </cell>
        </row>
        <row r="2030">
          <cell r="A2030" t="str">
            <v>SG-B2730-28A</v>
          </cell>
          <cell r="B2030" t="str">
            <v>SN2006BZ,80K,TR-Q,EURO,#R7</v>
          </cell>
        </row>
        <row r="2031">
          <cell r="A2031" t="str">
            <v>SG-B2730-2BA</v>
          </cell>
          <cell r="B2031" t="str">
            <v>SN2006BZ,80K,UK,EURO,#R7</v>
          </cell>
        </row>
        <row r="2032">
          <cell r="A2032" t="str">
            <v>SG-B2730-2DA</v>
          </cell>
          <cell r="B2032" t="str">
            <v>SN2006BZ,80K,DE,EURO,#R7,</v>
          </cell>
        </row>
        <row r="2033">
          <cell r="A2033" t="str">
            <v>SG-B2730-2EA</v>
          </cell>
          <cell r="B2033" t="str">
            <v>SN2006BZ,80K,ES,EURO,#R7</v>
          </cell>
        </row>
        <row r="2034">
          <cell r="A2034" t="str">
            <v>SG-B2730-2FA</v>
          </cell>
          <cell r="B2034" t="str">
            <v>SN2006BZ,80K,FR,EURO,#R7</v>
          </cell>
        </row>
        <row r="2035">
          <cell r="A2035" t="str">
            <v>SG-B2730-2GA</v>
          </cell>
          <cell r="B2035" t="str">
            <v>SN2006BZ,80K,HU,EURO,#R7</v>
          </cell>
        </row>
        <row r="2036">
          <cell r="A2036" t="str">
            <v>SG-B2730-2IA</v>
          </cell>
          <cell r="B2036" t="str">
            <v>SN2006BZ,80K,IT,EURO,#R7</v>
          </cell>
        </row>
        <row r="2037">
          <cell r="A2037" t="str">
            <v>SG-B2730-2JA</v>
          </cell>
          <cell r="B2037" t="str">
            <v>SN2006BZ,80K,BE,EURO,#R7</v>
          </cell>
        </row>
        <row r="2038">
          <cell r="A2038" t="str">
            <v>SG-B2730-2KA</v>
          </cell>
          <cell r="B2038" t="str">
            <v>SN2006BZ,80K,DK,EURO,#R7</v>
          </cell>
        </row>
        <row r="2039">
          <cell r="A2039" t="str">
            <v>SG-B2730-2NA</v>
          </cell>
          <cell r="B2039" t="str">
            <v>SN2006BZ,80K,NO,EURO,#R7</v>
          </cell>
        </row>
        <row r="2040">
          <cell r="A2040" t="str">
            <v>SG-B2730-2PA</v>
          </cell>
          <cell r="B2040" t="str">
            <v>SN2006BZ,80K,PT,EURO,#R7</v>
          </cell>
        </row>
        <row r="2041">
          <cell r="A2041" t="str">
            <v>SG-B2730-2SA</v>
          </cell>
          <cell r="B2041" t="str">
            <v>SN2006BZ,80K,SE/FI,EURO,#R7</v>
          </cell>
        </row>
        <row r="2042">
          <cell r="A2042" t="str">
            <v>SG-B2730-2VA</v>
          </cell>
          <cell r="B2042" t="str">
            <v>SN2006BZ,83K,JP,EURO,#R7</v>
          </cell>
        </row>
        <row r="2043">
          <cell r="A2043" t="str">
            <v>SG-B2730-2WA</v>
          </cell>
          <cell r="B2043" t="str">
            <v>SN2006BZ,80K,IS,EURO,#R7</v>
          </cell>
        </row>
        <row r="2044">
          <cell r="A2044" t="str">
            <v>SG-B2730-2XA</v>
          </cell>
          <cell r="B2044" t="str">
            <v>SN2006BZ,80K,CH,EURO,#R7</v>
          </cell>
        </row>
        <row r="2045">
          <cell r="A2045" t="str">
            <v>SG-B2730-2YA</v>
          </cell>
          <cell r="B2045" t="str">
            <v>SN2006BZ,80K,YU,EURO,#R7</v>
          </cell>
        </row>
        <row r="2046">
          <cell r="A2046" t="str">
            <v>SG-B2730-33A</v>
          </cell>
          <cell r="B2046" t="str">
            <v>SN2006BZ,79K,TH,EURO,#R7</v>
          </cell>
        </row>
        <row r="2047">
          <cell r="A2047" t="str">
            <v>SG-B2730-3NA</v>
          </cell>
          <cell r="B2047" t="str">
            <v>SN2006BZ,79K,AE,EURO,#R7</v>
          </cell>
        </row>
        <row r="2048">
          <cell r="A2048" t="str">
            <v>SG-B2730-3RA</v>
          </cell>
          <cell r="B2048" t="str">
            <v>SN2006BZ,79K,UA,EURO,#R7</v>
          </cell>
        </row>
        <row r="2049">
          <cell r="A2049" t="str">
            <v>SG-B2730-40A</v>
          </cell>
          <cell r="B2049" t="str">
            <v>SN2006BZ,80K,BR,EURO,#R7</v>
          </cell>
        </row>
        <row r="2050">
          <cell r="A2050" t="str">
            <v>SG-B2730-41A</v>
          </cell>
          <cell r="B2050" t="str">
            <v>SN2006BZ,80K,TR-F,EURO,#R7</v>
          </cell>
        </row>
        <row r="2051">
          <cell r="A2051" t="str">
            <v>SG-B2730-59A</v>
          </cell>
          <cell r="B2051" t="str">
            <v>SN2006BZ,80K,CZ/SLO,NO EURO,#R7</v>
          </cell>
        </row>
        <row r="2052">
          <cell r="A2052" t="str">
            <v>SG-B2730-60A</v>
          </cell>
          <cell r="B2052" t="str">
            <v>SN2006BZ,80K,EST,EURO,#R7</v>
          </cell>
        </row>
        <row r="2053">
          <cell r="A2053" t="str">
            <v>SG-B2730-74A</v>
          </cell>
          <cell r="B2053" t="str">
            <v>SN2006BZ,80K,ES/LAT,EURO,#R7</v>
          </cell>
        </row>
        <row r="2054">
          <cell r="A2054" t="str">
            <v>SG-B2730-79A</v>
          </cell>
          <cell r="B2054" t="str">
            <v>SN2006BZ,80K,NR,EURO,#R7</v>
          </cell>
        </row>
        <row r="2055">
          <cell r="A2055" t="str">
            <v>SG-B2730-86A</v>
          </cell>
          <cell r="B2055" t="str">
            <v>SN2006BZ,79K,US/CA-FR,EURO,#R7</v>
          </cell>
        </row>
        <row r="2056">
          <cell r="A2056" t="str">
            <v>SG-B2730-X2A</v>
          </cell>
          <cell r="B2056" t="str">
            <v>SN2006BZ,79K,GR,EURO,#R7</v>
          </cell>
        </row>
        <row r="2057">
          <cell r="A2057" t="str">
            <v>SG-B2730-X3A</v>
          </cell>
          <cell r="B2057" t="str">
            <v>SN2006BZ,79K,FR/CA,EURO,#R7</v>
          </cell>
        </row>
        <row r="2058">
          <cell r="A2058" t="str">
            <v>SG-B2730-XAA</v>
          </cell>
          <cell r="B2058" t="str">
            <v>SN2006BZ,79K,RU,EURO,#R7</v>
          </cell>
        </row>
        <row r="2059">
          <cell r="A2059" t="str">
            <v>SG-B2730-XMA</v>
          </cell>
          <cell r="B2059" t="str">
            <v>SN2006BZ,79K,TW,NO EURO,#R7</v>
          </cell>
        </row>
        <row r="2060">
          <cell r="A2060" t="str">
            <v>SG-B2730-XRA</v>
          </cell>
          <cell r="B2060" t="str">
            <v>SN2006BZ,79K,KR,EURO,#R7</v>
          </cell>
        </row>
        <row r="2061">
          <cell r="A2061" t="str">
            <v>SG-B2730-XTA</v>
          </cell>
          <cell r="B2061" t="str">
            <v>SN2006BZ,79K,HEB,EURO,#R7</v>
          </cell>
        </row>
        <row r="2062">
          <cell r="A2062" t="str">
            <v>SG-B2730-XUA</v>
          </cell>
          <cell r="B2062" t="str">
            <v>SN2006BZ,79K,US-D,NO EURO,#R7</v>
          </cell>
        </row>
        <row r="2063">
          <cell r="A2063" t="str">
            <v>SG-B2731-XUA</v>
          </cell>
          <cell r="B2063" t="str">
            <v>SN2006BZ,79K,US-I,EURO,#R7</v>
          </cell>
        </row>
        <row r="2064">
          <cell r="A2064" t="str">
            <v>SG-B3750-XUA</v>
          </cell>
          <cell r="B2064" t="str">
            <v>SN2D00X20,79K,US-D,NO EURO,#C17</v>
          </cell>
        </row>
        <row r="2065">
          <cell r="A2065" t="str">
            <v>SG-B3760-XUA</v>
          </cell>
          <cell r="B2065" t="str">
            <v>SN2D00B20,79K,US-D,NO EURO,#C17</v>
          </cell>
        </row>
        <row r="2066">
          <cell r="A2066" t="str">
            <v>SG-B3770-2BA</v>
          </cell>
          <cell r="B2066" t="str">
            <v>SN2D01X20,80K,UK,EURO,#C17</v>
          </cell>
        </row>
        <row r="2067">
          <cell r="A2067" t="str">
            <v>SG-B3770-XUA</v>
          </cell>
          <cell r="B2067" t="str">
            <v>SN2D01X20,79K,US-D,NO EURO,#C17</v>
          </cell>
        </row>
        <row r="2068">
          <cell r="A2068" t="str">
            <v>SG-B3771-XUA</v>
          </cell>
          <cell r="B2068" t="str">
            <v>SN2D01X20,79K,US-I,EURO,#C17</v>
          </cell>
        </row>
        <row r="2069">
          <cell r="A2069" t="str">
            <v>SG-B3780-2BA</v>
          </cell>
          <cell r="B2069" t="str">
            <v>SN2D01B20,80K,UK,EURO,#C17</v>
          </cell>
        </row>
        <row r="2070">
          <cell r="A2070" t="str">
            <v>SG-B3780-74A</v>
          </cell>
          <cell r="B2070" t="str">
            <v>SN2D01B20,80K,ES/LAT,EURO,#C17</v>
          </cell>
        </row>
        <row r="2071">
          <cell r="A2071" t="str">
            <v>SG-B3780-X3A</v>
          </cell>
          <cell r="B2071" t="str">
            <v>SN2D01B20,79K,FR/CA,EURO,#C17</v>
          </cell>
        </row>
        <row r="2072">
          <cell r="A2072" t="str">
            <v>SG-B3780-XUA</v>
          </cell>
          <cell r="B2072" t="str">
            <v>SN2D01B20,79K,US-D,NO EURO,#C17</v>
          </cell>
        </row>
        <row r="2073">
          <cell r="A2073" t="str">
            <v>SG-B3781-XUA</v>
          </cell>
          <cell r="B2073" t="str">
            <v>SN2D01B20,79K,US-I,EURO,#C17</v>
          </cell>
        </row>
        <row r="2074">
          <cell r="A2074" t="str">
            <v>SG-B3790-2BA</v>
          </cell>
          <cell r="B2074" t="str">
            <v>SN2D02X20,80K,UK,EURO,#C17</v>
          </cell>
        </row>
        <row r="2075">
          <cell r="A2075" t="str">
            <v>SG-B3790-XUA</v>
          </cell>
          <cell r="B2075" t="str">
            <v>SN2D02X20,79K,US-D,NO EURO,#C17</v>
          </cell>
        </row>
        <row r="2076">
          <cell r="A2076" t="str">
            <v>SG-B3791-XUA</v>
          </cell>
          <cell r="B2076" t="str">
            <v>SN2D02X20,79K,US-I,EURO,#C17</v>
          </cell>
        </row>
        <row r="2077">
          <cell r="A2077" t="str">
            <v>SG-B3810-00A</v>
          </cell>
          <cell r="B2077" t="str">
            <v>SP2B03B00,Assy,Touch pad module</v>
          </cell>
        </row>
        <row r="2078">
          <cell r="A2078" t="str">
            <v>SG-B3821-00A</v>
          </cell>
          <cell r="B2078" t="str">
            <v>SP2B01B00,Assy,Touch pad module (34p)</v>
          </cell>
        </row>
        <row r="2079">
          <cell r="A2079" t="str">
            <v>SG-B3831-00A</v>
          </cell>
          <cell r="B2079" t="str">
            <v>SP2B02B00,Assy,Touch pad module (34p)</v>
          </cell>
        </row>
        <row r="2080">
          <cell r="A2080" t="str">
            <v>SG-B4080-74A</v>
          </cell>
          <cell r="B2080" t="str">
            <v>SN2007X2A,100K,ES/LAT,EURO,#A06</v>
          </cell>
        </row>
        <row r="2081">
          <cell r="A2081" t="str">
            <v>SG-B4080-XUA</v>
          </cell>
          <cell r="B2081" t="str">
            <v>SN2007X2A,99K,US-D,NO EURO,#A06</v>
          </cell>
        </row>
        <row r="2082">
          <cell r="A2082" t="str">
            <v>SG-B4081-23A</v>
          </cell>
          <cell r="B2082" t="str">
            <v>SN2007X2A,101K,FR/CA,EURO,#A06</v>
          </cell>
        </row>
        <row r="2083">
          <cell r="A2083" t="str">
            <v>SG-B4081-XUA</v>
          </cell>
          <cell r="B2083" t="str">
            <v>SN2007X2A,99K,US-I,EURO,#A06</v>
          </cell>
        </row>
        <row r="2084">
          <cell r="A2084" t="str">
            <v>SG-B4090-27A</v>
          </cell>
          <cell r="B2084" t="str">
            <v>SN2007B2A,100K,BG,EURO,#R7</v>
          </cell>
        </row>
        <row r="2085">
          <cell r="A2085" t="str">
            <v>SG-B4090-2DA</v>
          </cell>
          <cell r="B2085" t="str">
            <v>SN2007B2A,100K,DE,EURO,#R7</v>
          </cell>
        </row>
        <row r="2086">
          <cell r="A2086" t="str">
            <v>SG-B4090-2EA</v>
          </cell>
          <cell r="B2086" t="str">
            <v>SN2007B2A,100K,ES,EURO,#R7</v>
          </cell>
        </row>
        <row r="2087">
          <cell r="A2087" t="str">
            <v>SG-B4090-2FA</v>
          </cell>
          <cell r="B2087" t="str">
            <v>SN2007B2A,100K,FR,EURO,#R7</v>
          </cell>
        </row>
        <row r="2088">
          <cell r="A2088" t="str">
            <v>SG-B4090-2GA</v>
          </cell>
          <cell r="B2088" t="str">
            <v>SN2007B2A,100K,HU,EURO,#R7</v>
          </cell>
        </row>
        <row r="2089">
          <cell r="A2089" t="str">
            <v>SG-B4090-2IA</v>
          </cell>
          <cell r="B2089" t="str">
            <v>SN2007B2A,100K,IT,EURO,#R7</v>
          </cell>
        </row>
        <row r="2090">
          <cell r="A2090" t="str">
            <v>SG-B4090-33A</v>
          </cell>
          <cell r="B2090" t="str">
            <v>SN2007B2A,99K,TH,NO EURO,#R7</v>
          </cell>
        </row>
        <row r="2091">
          <cell r="A2091" t="str">
            <v>SG-B4090-3RA</v>
          </cell>
          <cell r="B2091" t="str">
            <v>SN2007B2A,99K,UA,NO EURO,#R7</v>
          </cell>
        </row>
        <row r="2092">
          <cell r="A2092" t="str">
            <v>SG-B4090-41A</v>
          </cell>
          <cell r="B2092" t="str">
            <v>SN2007B2A,100K,TR-F,EURO,#R7</v>
          </cell>
        </row>
        <row r="2093">
          <cell r="A2093" t="str">
            <v>SG-B4090-59A</v>
          </cell>
          <cell r="B2093" t="str">
            <v>SN2007B2A,100K,CZ/SLO,NO EURO,#R7</v>
          </cell>
        </row>
        <row r="2094">
          <cell r="A2094" t="str">
            <v>SG-B4090-74A</v>
          </cell>
          <cell r="B2094" t="str">
            <v>SN2007B2A,100K,ES/LAT,EURO,#R7</v>
          </cell>
        </row>
        <row r="2095">
          <cell r="A2095" t="str">
            <v>SG-B4090-86A</v>
          </cell>
          <cell r="B2095" t="str">
            <v>SN2007B2A,99K,US/CA-FR,EURO,#R7</v>
          </cell>
        </row>
        <row r="2096">
          <cell r="A2096" t="str">
            <v>SG-B4090-X2A</v>
          </cell>
          <cell r="B2096" t="str">
            <v>SN2007B2A,99K,GR,NO EURO,#R7</v>
          </cell>
        </row>
        <row r="2097">
          <cell r="A2097" t="str">
            <v>SG-B4090-X3A</v>
          </cell>
          <cell r="B2097" t="str">
            <v>SN2007B2A,99K,FR/CA,EURO,#R7</v>
          </cell>
        </row>
        <row r="2098">
          <cell r="A2098" t="str">
            <v>SG-B4090-XTA</v>
          </cell>
          <cell r="B2098" t="str">
            <v>SN2007B2A,99K,HEB,NO EURO,#R7</v>
          </cell>
        </row>
        <row r="2099">
          <cell r="A2099" t="str">
            <v>SG-B4090-XUA</v>
          </cell>
          <cell r="B2099" t="str">
            <v>SN2007B2A,99K,US-D,NO EURO,#R7</v>
          </cell>
        </row>
        <row r="2100">
          <cell r="A2100" t="str">
            <v>SG-B4091-XUA</v>
          </cell>
          <cell r="B2100" t="str">
            <v>SN2007B2A,99K,US-I,EURO,#R7</v>
          </cell>
        </row>
        <row r="2101">
          <cell r="A2101" t="str">
            <v>SG-B6930-00A</v>
          </cell>
          <cell r="B2101" t="str">
            <v>SP2D00B00,Assy,Touch pad module</v>
          </cell>
        </row>
        <row r="2102">
          <cell r="A2102" t="str">
            <v>SG-B8230-XUA</v>
          </cell>
          <cell r="B2102" t="str">
            <v>SN2006X2A,79K,US-D,NO EURO,#A06</v>
          </cell>
        </row>
        <row r="2103">
          <cell r="A2103" t="str">
            <v>SG-B8231-XUA</v>
          </cell>
          <cell r="B2103" t="str">
            <v>SN2006X2A,79K,US-I,EURO,#A06</v>
          </cell>
        </row>
        <row r="2104">
          <cell r="A2104" t="str">
            <v>SG-B8240-2BA</v>
          </cell>
          <cell r="B2104" t="str">
            <v>SN2006B2A,80K,UK,EURO,#R7</v>
          </cell>
        </row>
        <row r="2105">
          <cell r="A2105" t="str">
            <v>SG-B8240-2DA</v>
          </cell>
          <cell r="B2105" t="str">
            <v>SN2006B2A,80K,DE,EURO,#R7</v>
          </cell>
        </row>
        <row r="2106">
          <cell r="A2106" t="str">
            <v>SG-B8240-2FA</v>
          </cell>
          <cell r="B2106" t="str">
            <v>SN2006B2A,80K,FR,EURO,#R7</v>
          </cell>
        </row>
        <row r="2107">
          <cell r="A2107" t="str">
            <v>SG-B8240-74A</v>
          </cell>
          <cell r="B2107" t="str">
            <v>SN2006B2A,80K,ES/LAT,EURO,#R7</v>
          </cell>
        </row>
        <row r="2108">
          <cell r="A2108" t="str">
            <v>SG-B8240-86A</v>
          </cell>
          <cell r="B2108" t="str">
            <v>SN2006B2A,79K,US/CA-FR,EURO,#R7</v>
          </cell>
        </row>
        <row r="2109">
          <cell r="A2109" t="str">
            <v>SG-B8240-X3A</v>
          </cell>
          <cell r="B2109" t="str">
            <v>SN2006B2A,79K,FR/CA,EURO,#R7</v>
          </cell>
        </row>
        <row r="2110">
          <cell r="A2110" t="str">
            <v>SG-B8240-XUA</v>
          </cell>
          <cell r="B2110" t="str">
            <v>SN2006B2A,79K,US-D,NO EURO,#R7</v>
          </cell>
        </row>
        <row r="2111">
          <cell r="A2111" t="str">
            <v>SG-B8241-40A</v>
          </cell>
          <cell r="B2111" t="str">
            <v>SN2006B2A,81K,BR,EURO,#R7</v>
          </cell>
        </row>
        <row r="2112">
          <cell r="A2112" t="str">
            <v>SG-B8241-XUA</v>
          </cell>
          <cell r="B2112" t="str">
            <v>SN2006B2A,79K,US-I,EURO,#R7</v>
          </cell>
        </row>
        <row r="2113">
          <cell r="A2113" t="str">
            <v>SG-B8290-2BA</v>
          </cell>
          <cell r="B2113" t="str">
            <v>SN2D61B20,80K,UK,EURO,#C17</v>
          </cell>
        </row>
        <row r="2114">
          <cell r="A2114" t="str">
            <v>SG-B8290-XUA</v>
          </cell>
          <cell r="B2114" t="str">
            <v>SN2D61B20,79K,US-D,NO EURO,#C17</v>
          </cell>
        </row>
        <row r="2115">
          <cell r="A2115" t="str">
            <v>SG-B8291-XUA</v>
          </cell>
          <cell r="B2115" t="str">
            <v>SN2D61B20,79K,US-I,EURO,#C17</v>
          </cell>
        </row>
        <row r="2116">
          <cell r="A2116" t="str">
            <v>SG-B8410-74A</v>
          </cell>
          <cell r="B2116" t="str">
            <v>SN2B01B2A,80K,ES/LAT,EURO,#A06</v>
          </cell>
        </row>
        <row r="2117">
          <cell r="A2117" t="str">
            <v>SG-B8410-86A</v>
          </cell>
          <cell r="B2117" t="str">
            <v>SN2B01B2A,79K,US/CA-FR,EURO,#A06</v>
          </cell>
        </row>
        <row r="2118">
          <cell r="A2118" t="str">
            <v>SG-B8410-X3A</v>
          </cell>
          <cell r="B2118" t="str">
            <v>SN2B01B2A,79K,FR/CA,EURO,#A06</v>
          </cell>
        </row>
        <row r="2119">
          <cell r="A2119" t="str">
            <v>SG-B8410-XUA</v>
          </cell>
          <cell r="B2119" t="str">
            <v>SN2B01B2A,79K,US-D,NO EURO,#A06</v>
          </cell>
        </row>
        <row r="2120">
          <cell r="A2120" t="str">
            <v>SG-B8411-40A</v>
          </cell>
          <cell r="B2120" t="str">
            <v>SN2B01B2A,81K,BR,EURO,#A06</v>
          </cell>
        </row>
        <row r="2121">
          <cell r="A2121" t="str">
            <v>SG-B8411-XUA</v>
          </cell>
          <cell r="B2121" t="str">
            <v>SN2B01B2A,79K,US-I,EURO,#A06</v>
          </cell>
        </row>
        <row r="2122">
          <cell r="A2122" t="str">
            <v>SG-B9900-2BA</v>
          </cell>
          <cell r="B2122" t="str">
            <v>SN2D02B20,80K,UK,EURO,#C17</v>
          </cell>
        </row>
        <row r="2123">
          <cell r="A2123" t="str">
            <v>SG-B9900-XUA</v>
          </cell>
          <cell r="B2123" t="str">
            <v>SN2D02B20,79K,US-D,NO EURO,#C17</v>
          </cell>
        </row>
        <row r="2124">
          <cell r="A2124" t="str">
            <v>SG-B9901-XUA</v>
          </cell>
          <cell r="B2124" t="str">
            <v>SN2D02B20,79K,US-I,EURO,#C17</v>
          </cell>
        </row>
        <row r="2125">
          <cell r="A2125" t="str">
            <v>SG-C2300-00A</v>
          </cell>
          <cell r="B2125" t="str">
            <v>SP2D00B01,Assy,Touch pad module</v>
          </cell>
        </row>
        <row r="2126">
          <cell r="A2126" t="str">
            <v>SG-X4201-B2A</v>
          </cell>
          <cell r="B2126" t="str">
            <v>SK38880CA,NB module,UK,blank</v>
          </cell>
        </row>
        <row r="2127">
          <cell r="A2127" t="str">
            <v>SG-X4201-BXA</v>
          </cell>
          <cell r="B2127" t="str">
            <v>SK38880CA,NB module,US,blank,for VN,grap</v>
          </cell>
        </row>
        <row r="2128">
          <cell r="A2128" t="str">
            <v>SG-X4211-B2A</v>
          </cell>
          <cell r="B2128" t="str">
            <v>SK3888WC0,NB Module,UK,white,#ABR,for VN</v>
          </cell>
        </row>
        <row r="2129">
          <cell r="A2129" t="str">
            <v>SG-X4211-BXA</v>
          </cell>
          <cell r="B2129" t="str">
            <v>SK3888WC0,NB Module,US,white,#ABR</v>
          </cell>
        </row>
        <row r="2130">
          <cell r="A2130" t="str">
            <v>SG-X4221-B2A</v>
          </cell>
          <cell r="B2130" t="str">
            <v>SK3888PC0,NB Module, UK,Rose,#M3</v>
          </cell>
        </row>
        <row r="2131">
          <cell r="A2131" t="str">
            <v>SG-X4231-B2A</v>
          </cell>
          <cell r="B2131" t="str">
            <v>SK3888UC0,NB Module,UK,Lilac,#AD1</v>
          </cell>
        </row>
        <row r="2132">
          <cell r="A2132" t="str">
            <v>SP-2552-1R</v>
          </cell>
          <cell r="B2132" t="str">
            <v>SWITCHING POWER SUPPLY;5500W/50V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每栈板层数"/>
      <sheetName val="版本發行表Change Recored1"/>
      <sheetName val="版本發行與重量發行_越南厂"/>
    </sheetNames>
    <sheetDataSet>
      <sheetData sheetId="0">
        <row r="1">
          <cell r="A1" t="str">
            <v>机种</v>
          </cell>
          <cell r="B1" t="str">
            <v>QTY/CTN</v>
          </cell>
          <cell r="C1" t="str">
            <v>CTN/PLT</v>
          </cell>
          <cell r="D1" t="str">
            <v>LAYER</v>
          </cell>
          <cell r="E1" t="str">
            <v>Carton weight
(G)</v>
          </cell>
          <cell r="F1" t="str">
            <v>Pallet weight
（KG)</v>
          </cell>
          <cell r="G1" t="str">
            <v>Dim per carton       (MM)</v>
          </cell>
          <cell r="H1" t="str">
            <v>Dim of pallet     (MM)</v>
          </cell>
        </row>
        <row r="2">
          <cell r="A2" t="str">
            <v>PS-2112-9S-LF</v>
          </cell>
          <cell r="B2">
            <v>9</v>
          </cell>
          <cell r="C2">
            <v>42</v>
          </cell>
          <cell r="D2">
            <v>7</v>
          </cell>
          <cell r="E2">
            <v>802.5</v>
          </cell>
          <cell r="F2">
            <v>15.673</v>
          </cell>
          <cell r="G2" t="str">
            <v>543*365*115</v>
          </cell>
          <cell r="H2" t="str">
            <v>1170*1140*119</v>
          </cell>
        </row>
        <row r="3">
          <cell r="A3" t="str">
            <v>PS-2651-3S-LF</v>
          </cell>
          <cell r="B3">
            <v>9</v>
          </cell>
          <cell r="C3">
            <v>36</v>
          </cell>
          <cell r="D3">
            <v>6</v>
          </cell>
          <cell r="E3">
            <v>850</v>
          </cell>
          <cell r="F3">
            <v>15.673</v>
          </cell>
          <cell r="G3" t="str">
            <v>543*365*135</v>
          </cell>
          <cell r="H3" t="str">
            <v>1170*1140*119</v>
          </cell>
        </row>
        <row r="4">
          <cell r="A4" t="str">
            <v>PS-2651-3SA-LF</v>
          </cell>
          <cell r="B4">
            <v>9</v>
          </cell>
          <cell r="C4">
            <v>36</v>
          </cell>
          <cell r="D4">
            <v>6</v>
          </cell>
          <cell r="E4">
            <v>850</v>
          </cell>
          <cell r="F4">
            <v>15.673</v>
          </cell>
          <cell r="G4" t="str">
            <v>543*365*135</v>
          </cell>
          <cell r="H4" t="str">
            <v>1170*1140*119</v>
          </cell>
        </row>
        <row r="5">
          <cell r="A5" t="str">
            <v>PA-1131-5SC</v>
          </cell>
          <cell r="B5">
            <v>9</v>
          </cell>
          <cell r="C5">
            <v>36</v>
          </cell>
          <cell r="D5">
            <v>6</v>
          </cell>
          <cell r="E5">
            <v>850</v>
          </cell>
          <cell r="F5">
            <v>15.673</v>
          </cell>
          <cell r="G5" t="str">
            <v>543*365*135</v>
          </cell>
          <cell r="H5" t="str">
            <v>1170*1140*119</v>
          </cell>
        </row>
        <row r="6">
          <cell r="A6" t="str">
            <v>PS-2162-9S</v>
          </cell>
          <cell r="B6">
            <v>9</v>
          </cell>
          <cell r="C6">
            <v>42</v>
          </cell>
          <cell r="D6">
            <v>7</v>
          </cell>
          <cell r="E6">
            <v>802.5</v>
          </cell>
          <cell r="F6">
            <v>15.673</v>
          </cell>
          <cell r="G6" t="str">
            <v>543*365*115</v>
          </cell>
          <cell r="H6" t="str">
            <v>1170*1140*119</v>
          </cell>
        </row>
        <row r="7">
          <cell r="A7" t="str">
            <v>PA-1131-5S</v>
          </cell>
          <cell r="B7">
            <v>9</v>
          </cell>
          <cell r="C7">
            <v>36</v>
          </cell>
          <cell r="D7">
            <v>6</v>
          </cell>
          <cell r="E7">
            <v>850</v>
          </cell>
          <cell r="F7">
            <v>15.673</v>
          </cell>
          <cell r="G7" t="str">
            <v>543*365*135</v>
          </cell>
          <cell r="H7" t="str">
            <v>1170*1140*119</v>
          </cell>
        </row>
        <row r="8">
          <cell r="A8" t="str">
            <v>PS-2251-3S</v>
          </cell>
          <cell r="B8">
            <v>9</v>
          </cell>
          <cell r="C8">
            <v>36</v>
          </cell>
          <cell r="D8">
            <v>6</v>
          </cell>
          <cell r="E8">
            <v>848</v>
          </cell>
          <cell r="F8">
            <v>15.673</v>
          </cell>
          <cell r="G8" t="str">
            <v>543*365*135</v>
          </cell>
          <cell r="H8" t="str">
            <v>1170*1140*119</v>
          </cell>
        </row>
        <row r="9">
          <cell r="A9" t="str">
            <v>PS-2501-6S</v>
          </cell>
          <cell r="B9">
            <v>9</v>
          </cell>
          <cell r="C9">
            <v>36</v>
          </cell>
          <cell r="D9">
            <v>6</v>
          </cell>
          <cell r="E9">
            <v>850</v>
          </cell>
          <cell r="F9">
            <v>15.673</v>
          </cell>
          <cell r="G9" t="str">
            <v>543*365*135</v>
          </cell>
          <cell r="H9" t="str">
            <v>1170*1140*119</v>
          </cell>
        </row>
        <row r="10">
          <cell r="A10" t="str">
            <v>PS-2501-6SA</v>
          </cell>
          <cell r="B10">
            <v>9</v>
          </cell>
          <cell r="C10">
            <v>36</v>
          </cell>
          <cell r="D10">
            <v>6</v>
          </cell>
          <cell r="E10">
            <v>850</v>
          </cell>
          <cell r="F10">
            <v>15.673</v>
          </cell>
          <cell r="G10" t="str">
            <v>543*365*135</v>
          </cell>
          <cell r="H10" t="str">
            <v>1170*1140*119</v>
          </cell>
        </row>
        <row r="11">
          <cell r="A11" t="str">
            <v>PS-2322-1A0C-LF</v>
          </cell>
          <cell r="B11">
            <v>4</v>
          </cell>
          <cell r="C11">
            <v>15</v>
          </cell>
          <cell r="D11">
            <v>5</v>
          </cell>
          <cell r="E11">
            <v>1530.5</v>
          </cell>
          <cell r="F11">
            <v>15.673</v>
          </cell>
          <cell r="G11" t="str">
            <v>1027*364*167</v>
          </cell>
          <cell r="H11" t="str">
            <v>1170*1140*119</v>
          </cell>
        </row>
        <row r="12">
          <cell r="A12" t="str">
            <v>PA-1112-6S</v>
          </cell>
          <cell r="B12">
            <v>8</v>
          </cell>
          <cell r="C12">
            <v>20</v>
          </cell>
          <cell r="D12">
            <v>5</v>
          </cell>
          <cell r="F12">
            <v>14.55</v>
          </cell>
          <cell r="G12" t="str">
            <v>498*434*150</v>
          </cell>
          <cell r="H12" t="str">
            <v>1140*900*120</v>
          </cell>
        </row>
        <row r="13">
          <cell r="A13" t="str">
            <v>PA-1711-6S</v>
          </cell>
          <cell r="B13">
            <v>9</v>
          </cell>
          <cell r="C13">
            <v>36</v>
          </cell>
          <cell r="D13">
            <v>6</v>
          </cell>
          <cell r="E13">
            <v>850</v>
          </cell>
          <cell r="F13">
            <v>15.673</v>
          </cell>
          <cell r="G13" t="str">
            <v>543*365*135</v>
          </cell>
          <cell r="H13" t="str">
            <v>1170*1140*119</v>
          </cell>
        </row>
        <row r="14">
          <cell r="A14" t="str">
            <v>PS-2102-3S</v>
          </cell>
          <cell r="B14">
            <v>9</v>
          </cell>
          <cell r="C14">
            <v>36</v>
          </cell>
          <cell r="D14">
            <v>6</v>
          </cell>
          <cell r="E14">
            <v>850</v>
          </cell>
          <cell r="F14">
            <v>15.673</v>
          </cell>
          <cell r="G14" t="str">
            <v>543*365*135</v>
          </cell>
          <cell r="H14" t="str">
            <v>1170*1140*119</v>
          </cell>
        </row>
        <row r="15">
          <cell r="A15" t="str">
            <v>PS-2102-3S1</v>
          </cell>
          <cell r="B15">
            <v>9</v>
          </cell>
          <cell r="C15">
            <v>36</v>
          </cell>
          <cell r="D15">
            <v>9</v>
          </cell>
          <cell r="E15">
            <v>850</v>
          </cell>
          <cell r="F15">
            <v>15.673</v>
          </cell>
          <cell r="G15" t="str">
            <v>543*365*135</v>
          </cell>
          <cell r="H15" t="str">
            <v>1170*1140*119</v>
          </cell>
        </row>
        <row r="16">
          <cell r="A16" t="str">
            <v>PS-2522-1L1</v>
          </cell>
          <cell r="B16">
            <v>5</v>
          </cell>
          <cell r="C16">
            <v>18</v>
          </cell>
          <cell r="D16">
            <v>6</v>
          </cell>
          <cell r="E16">
            <v>1182</v>
          </cell>
          <cell r="F16">
            <v>12.52</v>
          </cell>
          <cell r="G16" t="str">
            <v>770*356*161</v>
          </cell>
          <cell r="H16" t="str">
            <v>1140*830*119</v>
          </cell>
        </row>
        <row r="17">
          <cell r="A17" t="str">
            <v>PS-2601-3S</v>
          </cell>
          <cell r="B17">
            <v>9</v>
          </cell>
          <cell r="C17">
            <v>36</v>
          </cell>
          <cell r="D17">
            <v>6</v>
          </cell>
          <cell r="E17">
            <v>850</v>
          </cell>
          <cell r="F17">
            <v>15.673</v>
          </cell>
          <cell r="G17" t="str">
            <v>543*365*135</v>
          </cell>
          <cell r="H17" t="str">
            <v>1170*1140*119</v>
          </cell>
        </row>
        <row r="18">
          <cell r="A18" t="str">
            <v>PS-2601-3S1</v>
          </cell>
          <cell r="B18">
            <v>9</v>
          </cell>
          <cell r="C18">
            <v>36</v>
          </cell>
          <cell r="D18">
            <v>6</v>
          </cell>
          <cell r="E18">
            <v>850</v>
          </cell>
          <cell r="F18">
            <v>15.673</v>
          </cell>
          <cell r="G18" t="str">
            <v>543*365*135</v>
          </cell>
          <cell r="H18" t="str">
            <v>1170*1140*119</v>
          </cell>
        </row>
        <row r="19">
          <cell r="A19" t="str">
            <v>PA-2311-1S</v>
          </cell>
          <cell r="B19">
            <v>8</v>
          </cell>
          <cell r="C19">
            <v>30</v>
          </cell>
          <cell r="D19">
            <v>5</v>
          </cell>
          <cell r="E19">
            <v>940</v>
          </cell>
          <cell r="F19">
            <v>15.673</v>
          </cell>
          <cell r="G19" t="str">
            <v>543*365*167</v>
          </cell>
          <cell r="H19" t="str">
            <v>1170*1140*119</v>
          </cell>
        </row>
        <row r="20">
          <cell r="A20" t="str">
            <v>PS-2422-1ADU</v>
          </cell>
          <cell r="B20">
            <v>4</v>
          </cell>
          <cell r="C20">
            <v>15</v>
          </cell>
          <cell r="D20">
            <v>5</v>
          </cell>
          <cell r="E20">
            <v>1473</v>
          </cell>
          <cell r="F20">
            <v>15.673</v>
          </cell>
          <cell r="G20" t="str">
            <v>1027*364*167</v>
          </cell>
          <cell r="H20" t="str">
            <v>1170*1140*119</v>
          </cell>
        </row>
        <row r="21">
          <cell r="A21" t="str">
            <v>PS-2122-9S</v>
          </cell>
          <cell r="B21">
            <v>9</v>
          </cell>
          <cell r="C21">
            <v>42</v>
          </cell>
          <cell r="D21">
            <v>7</v>
          </cell>
          <cell r="E21">
            <v>802.5</v>
          </cell>
          <cell r="F21">
            <v>15.673</v>
          </cell>
          <cell r="G21" t="str">
            <v>543*365*115</v>
          </cell>
          <cell r="H21" t="str">
            <v>1170*1140*119</v>
          </cell>
        </row>
        <row r="22">
          <cell r="A22" t="str">
            <v>PA-1202-1LO</v>
          </cell>
          <cell r="B22">
            <v>5</v>
          </cell>
          <cell r="C22">
            <v>18</v>
          </cell>
          <cell r="D22">
            <v>6</v>
          </cell>
          <cell r="E22">
            <v>1100</v>
          </cell>
          <cell r="F22">
            <v>13.25</v>
          </cell>
          <cell r="G22" t="str">
            <v>770*356*161</v>
          </cell>
          <cell r="H22" t="str">
            <v>1140*830*119</v>
          </cell>
        </row>
        <row r="23">
          <cell r="A23" t="str">
            <v>PF-1223-1LO</v>
          </cell>
          <cell r="B23">
            <v>1</v>
          </cell>
          <cell r="C23">
            <v>8</v>
          </cell>
          <cell r="D23">
            <v>4</v>
          </cell>
          <cell r="E23">
            <v>3.097</v>
          </cell>
          <cell r="F23">
            <v>20.7</v>
          </cell>
          <cell r="G23" t="str">
            <v>1018*618*169</v>
          </cell>
          <cell r="H23" t="str">
            <v>1300*1140*130</v>
          </cell>
        </row>
        <row r="24">
          <cell r="A24" t="str">
            <v>PA-1131-5S2</v>
          </cell>
          <cell r="B24">
            <v>10</v>
          </cell>
          <cell r="C24">
            <v>18</v>
          </cell>
          <cell r="D24">
            <v>3</v>
          </cell>
          <cell r="E24">
            <v>825</v>
          </cell>
          <cell r="F24">
            <v>21.5</v>
          </cell>
          <cell r="G24" t="str">
            <v>475*309*277</v>
          </cell>
          <cell r="H24" t="str">
            <v>1200*1000*132.7</v>
          </cell>
        </row>
        <row r="25">
          <cell r="A25" t="str">
            <v>PS-2102-3S2</v>
          </cell>
          <cell r="B25">
            <v>10</v>
          </cell>
          <cell r="C25">
            <v>18</v>
          </cell>
          <cell r="D25">
            <v>3</v>
          </cell>
          <cell r="E25">
            <v>825</v>
          </cell>
          <cell r="F25">
            <v>21.5</v>
          </cell>
          <cell r="G25" t="str">
            <v>475*309*277</v>
          </cell>
          <cell r="H25" t="str">
            <v>1200*1000*132.7</v>
          </cell>
        </row>
        <row r="26">
          <cell r="A26" t="str">
            <v>PS-2601-3S2</v>
          </cell>
          <cell r="B26">
            <v>10</v>
          </cell>
          <cell r="C26">
            <v>18</v>
          </cell>
          <cell r="D26">
            <v>3</v>
          </cell>
          <cell r="E26">
            <v>825</v>
          </cell>
          <cell r="F26">
            <v>21.5</v>
          </cell>
          <cell r="G26" t="str">
            <v>475*309*277</v>
          </cell>
          <cell r="H26" t="str">
            <v>1200*1000*132.7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A28C5F-09D3-48CF-8FB3-5B548286C193}">
  <dimension ref="A1:Y27"/>
  <sheetViews>
    <sheetView tabSelected="1" zoomScaleNormal="100" workbookViewId="0">
      <pane ySplit="1" topLeftCell="A2" activePane="bottomLeft" state="frozen"/>
      <selection pane="bottomLeft" activeCell="F4" sqref="F4"/>
    </sheetView>
  </sheetViews>
  <sheetFormatPr defaultRowHeight="15.75"/>
  <cols>
    <col min="1" max="2" width="22.42578125" style="2" customWidth="1"/>
    <col min="3" max="3" width="41.28515625" style="15" bestFit="1" customWidth="1"/>
    <col min="4" max="6" width="13.140625" style="1" customWidth="1"/>
    <col min="7" max="7" width="10.28515625" style="1" customWidth="1"/>
    <col min="8" max="8" width="16.28515625" style="1" customWidth="1"/>
    <col min="9" max="9" width="11" style="1" customWidth="1"/>
    <col min="10" max="10" width="15.140625" style="2" customWidth="1"/>
    <col min="11" max="13" width="9.140625" style="1"/>
    <col min="14" max="14" width="11.5703125" style="1" customWidth="1"/>
    <col min="15" max="15" width="18.42578125" style="1" customWidth="1"/>
    <col min="16" max="16" width="9.140625" style="1"/>
    <col min="17" max="17" width="6.5703125" style="1" customWidth="1"/>
    <col min="18" max="18" width="18.85546875" style="1" customWidth="1"/>
    <col min="19" max="19" width="12.7109375" style="1" customWidth="1"/>
    <col min="20" max="20" width="16" style="1" bestFit="1" customWidth="1"/>
    <col min="21" max="21" width="16" style="1" customWidth="1"/>
    <col min="22" max="23" width="21.7109375" style="1" customWidth="1"/>
    <col min="24" max="24" width="37.42578125" style="1" bestFit="1" customWidth="1"/>
    <col min="25" max="16384" width="9.140625" style="1"/>
  </cols>
  <sheetData>
    <row r="1" spans="1:25" s="49" customFormat="1" ht="62.25" customHeight="1">
      <c r="A1" s="16" t="s">
        <v>333</v>
      </c>
      <c r="B1" s="17" t="s">
        <v>10</v>
      </c>
      <c r="C1" s="18" t="s">
        <v>8</v>
      </c>
      <c r="D1" s="16" t="s">
        <v>7</v>
      </c>
      <c r="E1" s="16"/>
      <c r="F1" s="16" t="s">
        <v>345</v>
      </c>
      <c r="G1" s="22" t="s">
        <v>6</v>
      </c>
      <c r="H1" s="19" t="s">
        <v>5</v>
      </c>
      <c r="I1" s="18" t="s">
        <v>4</v>
      </c>
      <c r="J1" s="20" t="s">
        <v>3</v>
      </c>
      <c r="K1" s="21" t="s">
        <v>2</v>
      </c>
      <c r="L1" s="22" t="s">
        <v>1</v>
      </c>
      <c r="M1" s="22" t="s">
        <v>0</v>
      </c>
      <c r="N1" s="22" t="s">
        <v>9</v>
      </c>
      <c r="O1" s="22" t="s">
        <v>12</v>
      </c>
      <c r="P1" s="22" t="s">
        <v>11</v>
      </c>
      <c r="R1" s="51" t="s">
        <v>441</v>
      </c>
      <c r="S1" s="49" t="s">
        <v>103</v>
      </c>
      <c r="T1" s="49" t="s">
        <v>105</v>
      </c>
      <c r="U1" s="49" t="s">
        <v>106</v>
      </c>
      <c r="V1" s="49" t="s">
        <v>32</v>
      </c>
      <c r="W1" s="49" t="s">
        <v>35</v>
      </c>
      <c r="X1" s="49" t="s">
        <v>33</v>
      </c>
      <c r="Y1" s="49" t="s">
        <v>34</v>
      </c>
    </row>
    <row r="2" spans="1:25" s="13" customFormat="1" ht="17.25">
      <c r="A2" s="42" t="s">
        <v>414</v>
      </c>
      <c r="B2" s="12" t="s">
        <v>336</v>
      </c>
      <c r="C2" s="27" t="str">
        <f>VLOOKUP(A2,[3]Sheet1!$A:$B,2,0)</f>
        <v>SWITCHING POWER SUPPLY;1050W/12V</v>
      </c>
      <c r="D2" s="13">
        <v>85044090</v>
      </c>
      <c r="J2" s="12"/>
      <c r="K2" s="13">
        <f>VLOOKUP(A2,[4]每栈板层数!$A:$C,3,0)</f>
        <v>42</v>
      </c>
      <c r="L2" s="13">
        <f>VLOOKUP(A2,[4]每栈板层数!$A:$B,2,0)</f>
        <v>9</v>
      </c>
      <c r="M2" s="13">
        <f>VLOOKUP(A2,[4]每栈板层数!$A:$F,6,0)</f>
        <v>15.673</v>
      </c>
      <c r="P2" s="50">
        <f t="shared" ref="P2:P26" si="0">L2*K2</f>
        <v>378</v>
      </c>
      <c r="S2" s="13">
        <f>VLOOKUP(A2,[4]每栈板层数!$A:$D,4,0)</f>
        <v>7</v>
      </c>
      <c r="T2" s="13" t="str">
        <f>VLOOKUP(A2,[4]每栈板层数!$A:$G,7,0)</f>
        <v>543*365*115</v>
      </c>
      <c r="U2" s="13" t="str">
        <f>VLOOKUP(A2,[4]每栈板层数!$A:$H,8,0)</f>
        <v>1170*1140*119</v>
      </c>
      <c r="W2" s="31" t="s">
        <v>336</v>
      </c>
    </row>
    <row r="3" spans="1:25" s="13" customFormat="1" ht="17.25">
      <c r="A3" s="43" t="s">
        <v>415</v>
      </c>
      <c r="B3" s="12" t="s">
        <v>344</v>
      </c>
      <c r="C3" s="27" t="str">
        <f>VLOOKUP(A3,[3]Sheet1!$A:$B,2,0)</f>
        <v>SWITCHING POWER SUPPLY;650W/12V</v>
      </c>
      <c r="D3" s="13">
        <v>85044090</v>
      </c>
      <c r="J3" s="12"/>
      <c r="K3" s="13">
        <f>VLOOKUP(A3,[4]每栈板层数!$A:$C,3,0)</f>
        <v>36</v>
      </c>
      <c r="L3" s="13">
        <f>VLOOKUP(A3,[4]每栈板层数!$A:$B,2,0)</f>
        <v>9</v>
      </c>
      <c r="M3" s="13">
        <f>VLOOKUP(A3,[4]每栈板层数!$A:$F,6,0)</f>
        <v>15.673</v>
      </c>
      <c r="P3" s="50">
        <f t="shared" si="0"/>
        <v>324</v>
      </c>
      <c r="S3" s="13">
        <f>VLOOKUP(A3,[4]每栈板层数!$A:$D,4,0)</f>
        <v>6</v>
      </c>
      <c r="T3" s="13" t="str">
        <f>VLOOKUP(A3,[4]每栈板层数!$A:$G,7,0)</f>
        <v>543*365*135</v>
      </c>
      <c r="U3" s="13" t="str">
        <f>VLOOKUP(A3,[4]每栈板层数!$A:$H,8,0)</f>
        <v>1170*1140*119</v>
      </c>
      <c r="W3" s="31" t="s">
        <v>344</v>
      </c>
    </row>
    <row r="4" spans="1:25" s="13" customFormat="1" ht="17.25">
      <c r="A4" s="43" t="s">
        <v>416</v>
      </c>
      <c r="B4" s="12" t="s">
        <v>337</v>
      </c>
      <c r="C4" s="27" t="str">
        <f>VLOOKUP(A4,[3]Sheet1!$A:$B,2,0)</f>
        <v>SWITCHING POWER SUPPLY;650W/12V</v>
      </c>
      <c r="D4" s="13">
        <v>85044090</v>
      </c>
      <c r="J4" s="12"/>
      <c r="K4" s="13">
        <f>VLOOKUP(A4,[4]每栈板层数!$A:$C,3,0)</f>
        <v>36</v>
      </c>
      <c r="L4" s="13">
        <f>VLOOKUP(A4,[4]每栈板层数!$A:$B,2,0)</f>
        <v>9</v>
      </c>
      <c r="M4" s="13">
        <f>VLOOKUP(A4,[4]每栈板层数!$A:$F,6,0)</f>
        <v>15.673</v>
      </c>
      <c r="P4" s="50">
        <f t="shared" si="0"/>
        <v>324</v>
      </c>
      <c r="S4" s="13">
        <f>VLOOKUP(A4,[4]每栈板层数!$A:$D,4,0)</f>
        <v>6</v>
      </c>
      <c r="T4" s="13" t="str">
        <f>VLOOKUP(A4,[4]每栈板层数!$A:$G,7,0)</f>
        <v>543*365*135</v>
      </c>
      <c r="U4" s="13" t="str">
        <f>VLOOKUP(A4,[4]每栈板层数!$A:$H,8,0)</f>
        <v>1170*1140*119</v>
      </c>
      <c r="W4" s="31" t="s">
        <v>337</v>
      </c>
    </row>
    <row r="5" spans="1:25" s="13" customFormat="1" ht="17.25">
      <c r="A5" s="43" t="s">
        <v>295</v>
      </c>
      <c r="B5" s="12" t="s">
        <v>295</v>
      </c>
      <c r="C5" s="27" t="str">
        <f>VLOOKUP(A5,[3]Sheet1!$A:$B,2,0)</f>
        <v>SWITCHING POWER SUPPLY;125W/12V</v>
      </c>
      <c r="D5" s="13">
        <v>85044090</v>
      </c>
      <c r="J5" s="12"/>
      <c r="K5" s="13">
        <f>VLOOKUP(A5,[4]每栈板层数!$A:$C,3,0)</f>
        <v>36</v>
      </c>
      <c r="L5" s="13">
        <f>VLOOKUP(A5,[4]每栈板层数!$A:$B,2,0)</f>
        <v>9</v>
      </c>
      <c r="M5" s="13">
        <f>VLOOKUP(A5,[4]每栈板层数!$A:$F,6,0)</f>
        <v>15.673</v>
      </c>
      <c r="P5" s="50">
        <f t="shared" si="0"/>
        <v>324</v>
      </c>
      <c r="S5" s="13">
        <f>VLOOKUP(A5,[4]每栈板层数!$A:$D,4,0)</f>
        <v>6</v>
      </c>
      <c r="T5" s="13" t="str">
        <f>VLOOKUP(A5,[4]每栈板层数!$A:$G,7,0)</f>
        <v>543*365*135</v>
      </c>
      <c r="U5" s="13" t="str">
        <f>VLOOKUP(A5,[4]每栈板层数!$A:$H,8,0)</f>
        <v>1170*1140*119</v>
      </c>
      <c r="W5" s="31" t="s">
        <v>295</v>
      </c>
      <c r="X5" s="13" t="s">
        <v>444</v>
      </c>
      <c r="Y5" s="13" t="s">
        <v>294</v>
      </c>
    </row>
    <row r="6" spans="1:25" s="13" customFormat="1" ht="17.25">
      <c r="A6" s="42" t="s">
        <v>417</v>
      </c>
      <c r="B6" s="12" t="s">
        <v>435</v>
      </c>
      <c r="C6" s="27" t="str">
        <f>VLOOKUP(A6,[3]Sheet1!$A:$B,2,0)</f>
        <v>SWITCHING POWER SUPPLY;1600W/12V</v>
      </c>
      <c r="D6" s="13">
        <v>85044090</v>
      </c>
      <c r="J6" s="12"/>
      <c r="K6" s="13">
        <f>VLOOKUP(A6,[4]每栈板层数!$A:$C,3,0)</f>
        <v>42</v>
      </c>
      <c r="L6" s="13">
        <f>VLOOKUP(A6,[4]每栈板层数!$A:$B,2,0)</f>
        <v>9</v>
      </c>
      <c r="M6" s="13">
        <f>VLOOKUP(A6,[4]每栈板层数!$A:$F,6,0)</f>
        <v>15.673</v>
      </c>
      <c r="P6" s="50">
        <f t="shared" si="0"/>
        <v>378</v>
      </c>
      <c r="S6" s="13">
        <f>VLOOKUP(A6,[4]每栈板层数!$A:$D,4,0)</f>
        <v>7</v>
      </c>
      <c r="T6" s="13" t="str">
        <f>VLOOKUP(A6,[4]每栈板层数!$A:$G,7,0)</f>
        <v>543*365*115</v>
      </c>
      <c r="U6" s="13" t="str">
        <f>VLOOKUP(A6,[4]每栈板层数!$A:$H,8,0)</f>
        <v>1170*1140*119</v>
      </c>
      <c r="W6" s="31" t="s">
        <v>435</v>
      </c>
    </row>
    <row r="7" spans="1:25" s="13" customFormat="1" ht="17.25">
      <c r="A7" s="43" t="s">
        <v>292</v>
      </c>
      <c r="B7" s="12" t="s">
        <v>292</v>
      </c>
      <c r="C7" s="27" t="str">
        <f>VLOOKUP(A7,[3]Sheet1!$A:$B,2,0)</f>
        <v>SWITCHING POWER SUPPLY;125W/12V</v>
      </c>
      <c r="D7" s="13">
        <v>85044090</v>
      </c>
      <c r="J7" s="12"/>
      <c r="K7" s="13">
        <f>VLOOKUP(A7,[4]每栈板层数!$A:$C,3,0)</f>
        <v>36</v>
      </c>
      <c r="L7" s="13">
        <f>VLOOKUP(A7,[4]每栈板层数!$A:$B,2,0)</f>
        <v>9</v>
      </c>
      <c r="M7" s="13">
        <f>VLOOKUP(A7,[4]每栈板层数!$A:$F,6,0)</f>
        <v>15.673</v>
      </c>
      <c r="P7" s="50">
        <f t="shared" si="0"/>
        <v>324</v>
      </c>
      <c r="S7" s="13">
        <f>VLOOKUP(A7,[4]每栈板层数!$A:$D,4,0)</f>
        <v>6</v>
      </c>
      <c r="T7" s="13" t="str">
        <f>VLOOKUP(A7,[4]每栈板层数!$A:$G,7,0)</f>
        <v>543*365*135</v>
      </c>
      <c r="U7" s="13" t="str">
        <f>VLOOKUP(A7,[4]每栈板层数!$A:$H,8,0)</f>
        <v>1170*1140*119</v>
      </c>
      <c r="W7" s="31" t="s">
        <v>292</v>
      </c>
      <c r="X7" s="13" t="s">
        <v>444</v>
      </c>
      <c r="Y7" s="13" t="s">
        <v>294</v>
      </c>
    </row>
    <row r="8" spans="1:25" s="13" customFormat="1" ht="17.25">
      <c r="A8" s="42" t="s">
        <v>418</v>
      </c>
      <c r="B8" s="12" t="s">
        <v>436</v>
      </c>
      <c r="C8" s="27" t="str">
        <f>VLOOKUP(A8,[3]Sheet1!$A:$B,2,0)</f>
        <v>SWCHING POWER SUPPLY;250W/12V</v>
      </c>
      <c r="D8" s="13">
        <v>85044090</v>
      </c>
      <c r="J8" s="12"/>
      <c r="K8" s="13">
        <f>VLOOKUP(A8,[4]每栈板层数!$A:$C,3,0)</f>
        <v>36</v>
      </c>
      <c r="L8" s="13">
        <f>VLOOKUP(A8,[4]每栈板层数!$A:$B,2,0)</f>
        <v>9</v>
      </c>
      <c r="M8" s="13">
        <f>VLOOKUP(A8,[4]每栈板层数!$A:$F,6,0)</f>
        <v>15.673</v>
      </c>
      <c r="P8" s="50">
        <f t="shared" si="0"/>
        <v>324</v>
      </c>
      <c r="S8" s="13">
        <f>VLOOKUP(A8,[4]每栈板层数!$A:$D,4,0)</f>
        <v>6</v>
      </c>
      <c r="T8" s="13" t="str">
        <f>VLOOKUP(A8,[4]每栈板层数!$A:$G,7,0)</f>
        <v>543*365*135</v>
      </c>
      <c r="U8" s="13" t="str">
        <f>VLOOKUP(A8,[4]每栈板层数!$A:$H,8,0)</f>
        <v>1170*1140*119</v>
      </c>
      <c r="W8" s="31" t="s">
        <v>436</v>
      </c>
    </row>
    <row r="9" spans="1:25" s="13" customFormat="1" ht="17.25">
      <c r="A9" s="42" t="s">
        <v>419</v>
      </c>
      <c r="B9" s="12" t="s">
        <v>437</v>
      </c>
      <c r="C9" s="27" t="str">
        <f>VLOOKUP(A9,[3]Sheet1!$A:$B,2,0)</f>
        <v>SWITCHING POWER SUPPLY;500W/12V</v>
      </c>
      <c r="D9" s="13">
        <v>85044090</v>
      </c>
      <c r="J9" s="12"/>
      <c r="K9" s="13">
        <f>VLOOKUP(A9,[4]每栈板层数!$A:$C,3,0)</f>
        <v>36</v>
      </c>
      <c r="L9" s="13">
        <f>VLOOKUP(A9,[4]每栈板层数!$A:$B,2,0)</f>
        <v>9</v>
      </c>
      <c r="M9" s="13">
        <f>VLOOKUP(A9,[4]每栈板层数!$A:$F,6,0)</f>
        <v>15.673</v>
      </c>
      <c r="P9" s="50">
        <f t="shared" si="0"/>
        <v>324</v>
      </c>
      <c r="S9" s="13">
        <f>VLOOKUP(A9,[4]每栈板层数!$A:$D,4,0)</f>
        <v>6</v>
      </c>
      <c r="T9" s="13" t="str">
        <f>VLOOKUP(A9,[4]每栈板层数!$A:$G,7,0)</f>
        <v>543*365*135</v>
      </c>
      <c r="U9" s="13" t="str">
        <f>VLOOKUP(A9,[4]每栈板层数!$A:$H,8,0)</f>
        <v>1170*1140*119</v>
      </c>
      <c r="W9" s="31" t="s">
        <v>437</v>
      </c>
    </row>
    <row r="10" spans="1:25" s="13" customFormat="1" ht="17.25">
      <c r="A10" s="42" t="s">
        <v>420</v>
      </c>
      <c r="B10" s="12" t="s">
        <v>438</v>
      </c>
      <c r="C10" s="27" t="str">
        <f>VLOOKUP(A10,[3]Sheet1!$A:$B,2,0)</f>
        <v>SWITCHING POWER SUPPLY;500W/12V</v>
      </c>
      <c r="D10" s="13">
        <v>85044090</v>
      </c>
      <c r="J10" s="12"/>
      <c r="K10" s="13">
        <f>VLOOKUP(A10,[4]每栈板层数!$A:$C,3,0)</f>
        <v>36</v>
      </c>
      <c r="L10" s="13">
        <f>VLOOKUP(A10,[4]每栈板层数!$A:$B,2,0)</f>
        <v>9</v>
      </c>
      <c r="M10" s="13">
        <f>VLOOKUP(A10,[4]每栈板层数!$A:$F,6,0)</f>
        <v>15.673</v>
      </c>
      <c r="P10" s="50">
        <f t="shared" si="0"/>
        <v>324</v>
      </c>
      <c r="S10" s="13">
        <f>VLOOKUP(A10,[4]每栈板层数!$A:$D,4,0)</f>
        <v>6</v>
      </c>
      <c r="T10" s="13" t="str">
        <f>VLOOKUP(A10,[4]每栈板层数!$A:$G,7,0)</f>
        <v>543*365*135</v>
      </c>
      <c r="U10" s="13" t="str">
        <f>VLOOKUP(A10,[4]每栈板层数!$A:$H,8,0)</f>
        <v>1170*1140*119</v>
      </c>
      <c r="W10" s="31" t="s">
        <v>438</v>
      </c>
    </row>
    <row r="11" spans="1:25" s="13" customFormat="1" ht="17.25">
      <c r="A11" s="43" t="s">
        <v>421</v>
      </c>
      <c r="B11" s="12" t="s">
        <v>439</v>
      </c>
      <c r="C11" s="27" t="str">
        <f>VLOOKUP(A11,[3]Sheet1!$A:$B,2,0)</f>
        <v>Power Shelf-Power Supply Unit 3200W12.5V</v>
      </c>
      <c r="J11" s="12"/>
      <c r="K11" s="13">
        <f>VLOOKUP(A11,[4]每栈板层数!$A:$C,3,0)</f>
        <v>15</v>
      </c>
      <c r="L11" s="13">
        <f>VLOOKUP(A11,[4]每栈板层数!$A:$B,2,0)</f>
        <v>4</v>
      </c>
      <c r="M11" s="13">
        <f>VLOOKUP(A11,[4]每栈板层数!$A:$F,6,0)</f>
        <v>15.673</v>
      </c>
      <c r="P11" s="50">
        <f t="shared" si="0"/>
        <v>60</v>
      </c>
      <c r="S11" s="13">
        <f>VLOOKUP(A11,[4]每栈板层数!$A:$D,4,0)</f>
        <v>5</v>
      </c>
      <c r="T11" s="13" t="str">
        <f>VLOOKUP(A11,[4]每栈板层数!$A:$G,7,0)</f>
        <v>1027*364*167</v>
      </c>
      <c r="U11" s="13" t="str">
        <f>VLOOKUP(A11,[4]每栈板层数!$A:$H,8,0)</f>
        <v>1170*1140*119</v>
      </c>
      <c r="W11" s="31" t="s">
        <v>439</v>
      </c>
    </row>
    <row r="12" spans="1:25" s="13" customFormat="1" ht="17.25">
      <c r="A12" s="43" t="s">
        <v>422</v>
      </c>
      <c r="B12" s="12" t="s">
        <v>296</v>
      </c>
      <c r="C12" s="27" t="str">
        <f>VLOOKUP(A12,[3]Sheet1!$A:$B,2,0)</f>
        <v>SWITCHING POWER SUPPLY;1100W/56V</v>
      </c>
      <c r="D12" s="13">
        <v>85044090</v>
      </c>
      <c r="J12" s="12"/>
      <c r="K12" s="13">
        <f>VLOOKUP(A12,[4]每栈板层数!$A:$C,3,0)</f>
        <v>20</v>
      </c>
      <c r="L12" s="13">
        <f>VLOOKUP(A12,[4]每栈板层数!$A:$B,2,0)</f>
        <v>8</v>
      </c>
      <c r="M12" s="13">
        <f>VLOOKUP(A12,[4]每栈板层数!$A:$F,6,0)</f>
        <v>14.55</v>
      </c>
      <c r="P12" s="50">
        <f t="shared" si="0"/>
        <v>160</v>
      </c>
      <c r="S12" s="13">
        <f>VLOOKUP(A12,[4]每栈板层数!$A:$D,4,0)</f>
        <v>5</v>
      </c>
      <c r="T12" s="13" t="str">
        <f>VLOOKUP(A12,[4]每栈板层数!$A:$G,7,0)</f>
        <v>498*434*150</v>
      </c>
      <c r="U12" s="13" t="str">
        <f>VLOOKUP(A12,[4]每栈板层数!$A:$H,8,0)</f>
        <v>1140*900*120</v>
      </c>
      <c r="W12" s="31" t="s">
        <v>296</v>
      </c>
      <c r="X12" s="13" t="s">
        <v>297</v>
      </c>
      <c r="Y12" s="13" t="s">
        <v>298</v>
      </c>
    </row>
    <row r="13" spans="1:25" s="13" customFormat="1" ht="17.25">
      <c r="A13" s="43" t="s">
        <v>423</v>
      </c>
      <c r="B13" s="12" t="s">
        <v>339</v>
      </c>
      <c r="C13" s="27" t="str">
        <f>VLOOKUP(A13,[3]Sheet1!$A:$B,2,0)</f>
        <v>SWITCHING POWER SUPPLY;715W/56V</v>
      </c>
      <c r="D13" s="13">
        <v>85044090</v>
      </c>
      <c r="J13" s="12"/>
      <c r="K13" s="13">
        <f>VLOOKUP(A13,[4]每栈板层数!$A:$C,3,0)</f>
        <v>36</v>
      </c>
      <c r="L13" s="13">
        <f>VLOOKUP(A13,[4]每栈板层数!$A:$B,2,0)</f>
        <v>9</v>
      </c>
      <c r="M13" s="13">
        <f>VLOOKUP(A13,[4]每栈板层数!$A:$F,6,0)</f>
        <v>15.673</v>
      </c>
      <c r="P13" s="50">
        <f t="shared" si="0"/>
        <v>324</v>
      </c>
      <c r="S13" s="13">
        <f>VLOOKUP(A13,[4]每栈板层数!$A:$D,4,0)</f>
        <v>6</v>
      </c>
      <c r="T13" s="13" t="str">
        <f>VLOOKUP(A13,[4]每栈板层数!$A:$G,7,0)</f>
        <v>543*365*135</v>
      </c>
      <c r="U13" s="13" t="str">
        <f>VLOOKUP(A13,[4]每栈板层数!$A:$H,8,0)</f>
        <v>1170*1140*119</v>
      </c>
      <c r="W13" s="31" t="s">
        <v>339</v>
      </c>
      <c r="X13" s="13" t="s">
        <v>366</v>
      </c>
      <c r="Y13" s="13" t="s">
        <v>367</v>
      </c>
    </row>
    <row r="14" spans="1:25" s="13" customFormat="1" ht="17.25">
      <c r="A14" s="42" t="s">
        <v>424</v>
      </c>
      <c r="B14" s="12" t="s">
        <v>282</v>
      </c>
      <c r="C14" s="27" t="str">
        <f>VLOOKUP(A14,[3]Sheet1!$A:$B,2,0)</f>
        <v>SWITCHING POWER SUPPLY;1000W/54V</v>
      </c>
      <c r="D14" s="13">
        <v>85044090</v>
      </c>
      <c r="J14" s="12"/>
      <c r="K14" s="13">
        <f>VLOOKUP(A14,[4]每栈板层数!$A:$C,3,0)</f>
        <v>36</v>
      </c>
      <c r="L14" s="13">
        <f>VLOOKUP(A14,[4]每栈板层数!$A:$B,2,0)</f>
        <v>9</v>
      </c>
      <c r="M14" s="13">
        <f>VLOOKUP(A14,[4]每栈板层数!$A:$F,6,0)</f>
        <v>15.673</v>
      </c>
      <c r="P14" s="50">
        <f t="shared" si="0"/>
        <v>324</v>
      </c>
      <c r="S14" s="13">
        <f>VLOOKUP(A14,[4]每栈板层数!$A:$D,4,0)</f>
        <v>6</v>
      </c>
      <c r="T14" s="13" t="str">
        <f>VLOOKUP(A14,[4]每栈板层数!$A:$G,7,0)</f>
        <v>543*365*135</v>
      </c>
      <c r="U14" s="13" t="str">
        <f>VLOOKUP(A14,[4]每栈板层数!$A:$H,8,0)</f>
        <v>1170*1140*119</v>
      </c>
      <c r="W14" s="31" t="s">
        <v>282</v>
      </c>
      <c r="X14" s="13" t="s">
        <v>284</v>
      </c>
      <c r="Y14" s="13" t="s">
        <v>285</v>
      </c>
    </row>
    <row r="15" spans="1:25" s="13" customFormat="1" ht="17.25">
      <c r="A15" s="43" t="s">
        <v>425</v>
      </c>
      <c r="B15" s="12" t="s">
        <v>291</v>
      </c>
      <c r="C15" s="27" t="str">
        <f>VLOOKUP(A15,[3]Sheet1!$A:$B,2,0)</f>
        <v>SWITCHING POWER SUPPLY;1000W/54V</v>
      </c>
      <c r="D15" s="13">
        <v>85044090</v>
      </c>
      <c r="J15" s="12"/>
      <c r="K15" s="13">
        <f>VLOOKUP(A15,[4]每栈板层数!$A:$C,3,0)</f>
        <v>36</v>
      </c>
      <c r="L15" s="13">
        <f>VLOOKUP(A15,[4]每栈板层数!$A:$B,2,0)</f>
        <v>9</v>
      </c>
      <c r="M15" s="13">
        <f>VLOOKUP(A15,[4]每栈板层数!$A:$F,6,0)</f>
        <v>15.673</v>
      </c>
      <c r="P15" s="50">
        <f t="shared" si="0"/>
        <v>324</v>
      </c>
      <c r="S15" s="13">
        <f>VLOOKUP(A15,[4]每栈板层数!$A:$D,4,0)</f>
        <v>9</v>
      </c>
      <c r="T15" s="13" t="str">
        <f>VLOOKUP(A15,[4]每栈板层数!$A:$G,7,0)</f>
        <v>543*365*135</v>
      </c>
      <c r="U15" s="13" t="str">
        <f>VLOOKUP(A15,[4]每栈板层数!$A:$H,8,0)</f>
        <v>1170*1140*119</v>
      </c>
      <c r="W15" s="31" t="s">
        <v>291</v>
      </c>
      <c r="X15" s="13" t="s">
        <v>284</v>
      </c>
      <c r="Y15" s="13" t="s">
        <v>285</v>
      </c>
    </row>
    <row r="16" spans="1:25" s="13" customFormat="1" ht="17.25">
      <c r="A16" s="43" t="s">
        <v>426</v>
      </c>
      <c r="B16" s="12" t="s">
        <v>299</v>
      </c>
      <c r="C16" s="27" t="str">
        <f>VLOOKUP(A16,[3]Sheet1!$A:$B,2,0)</f>
        <v>SWITCHING POWER SUPPLY;5200W/55.62V</v>
      </c>
      <c r="D16" s="13">
        <v>85044090</v>
      </c>
      <c r="J16" s="12"/>
      <c r="K16" s="13">
        <f>VLOOKUP(A16,[4]每栈板层数!$A:$C,3,0)</f>
        <v>18</v>
      </c>
      <c r="L16" s="13">
        <f>VLOOKUP(A16,[4]每栈板层数!$A:$B,2,0)</f>
        <v>5</v>
      </c>
      <c r="M16" s="13">
        <f>VLOOKUP(A16,[4]每栈板层数!$A:$F,6,0)</f>
        <v>12.52</v>
      </c>
      <c r="P16" s="50">
        <f t="shared" si="0"/>
        <v>90</v>
      </c>
      <c r="S16" s="13">
        <f>VLOOKUP(A16,[4]每栈板层数!$A:$D,4,0)</f>
        <v>6</v>
      </c>
      <c r="T16" s="13" t="str">
        <f>VLOOKUP(A16,[4]每栈板层数!$A:$G,7,0)</f>
        <v>770*356*161</v>
      </c>
      <c r="U16" s="13" t="str">
        <f>VLOOKUP(A16,[4]每栈板层数!$A:$H,8,0)</f>
        <v>1140*830*119</v>
      </c>
      <c r="W16" s="31" t="s">
        <v>299</v>
      </c>
      <c r="X16" s="13" t="s">
        <v>405</v>
      </c>
      <c r="Y16" s="13" t="s">
        <v>301</v>
      </c>
    </row>
    <row r="17" spans="1:25" s="13" customFormat="1" ht="17.25">
      <c r="A17" s="42" t="s">
        <v>427</v>
      </c>
      <c r="B17" s="12" t="s">
        <v>290</v>
      </c>
      <c r="C17" s="27" t="str">
        <f>VLOOKUP(A17,[3]Sheet1!$A:$B,2,0)</f>
        <v>SWITCHING POWER SUPPLY;600W/54V</v>
      </c>
      <c r="D17" s="13">
        <v>85044090</v>
      </c>
      <c r="J17" s="12"/>
      <c r="K17" s="13">
        <f>VLOOKUP(A17,[4]每栈板层数!$A:$C,3,0)</f>
        <v>36</v>
      </c>
      <c r="L17" s="13">
        <f>VLOOKUP(A17,[4]每栈板层数!$A:$B,2,0)</f>
        <v>9</v>
      </c>
      <c r="M17" s="13">
        <f>VLOOKUP(A17,[4]每栈板层数!$A:$F,6,0)</f>
        <v>15.673</v>
      </c>
      <c r="P17" s="50">
        <f t="shared" si="0"/>
        <v>324</v>
      </c>
      <c r="S17" s="13">
        <f>VLOOKUP(A17,[4]每栈板层数!$A:$D,4,0)</f>
        <v>6</v>
      </c>
      <c r="T17" s="13" t="str">
        <f>VLOOKUP(A17,[4]每栈板层数!$A:$G,7,0)</f>
        <v>543*365*135</v>
      </c>
      <c r="U17" s="13" t="str">
        <f>VLOOKUP(A17,[4]每栈板层数!$A:$H,8,0)</f>
        <v>1170*1140*119</v>
      </c>
      <c r="W17" s="31" t="s">
        <v>290</v>
      </c>
      <c r="X17" s="13" t="s">
        <v>287</v>
      </c>
      <c r="Y17" s="13" t="s">
        <v>112</v>
      </c>
    </row>
    <row r="18" spans="1:25" s="13" customFormat="1" ht="17.25">
      <c r="A18" s="42" t="s">
        <v>428</v>
      </c>
      <c r="B18" s="12" t="s">
        <v>286</v>
      </c>
      <c r="C18" s="27" t="str">
        <f>VLOOKUP(A18,[3]Sheet1!$A:$B,2,0)</f>
        <v>SWITCHING POWER SUPPLY;600W/54V</v>
      </c>
      <c r="D18" s="13">
        <v>85044090</v>
      </c>
      <c r="J18" s="12"/>
      <c r="K18" s="13">
        <f>VLOOKUP(A18,[4]每栈板层数!$A:$C,3,0)</f>
        <v>36</v>
      </c>
      <c r="L18" s="13">
        <f>VLOOKUP(A18,[4]每栈板层数!$A:$B,2,0)</f>
        <v>9</v>
      </c>
      <c r="M18" s="13">
        <f>VLOOKUP(A18,[4]每栈板层数!$A:$F,6,0)</f>
        <v>15.673</v>
      </c>
      <c r="P18" s="50">
        <f t="shared" si="0"/>
        <v>324</v>
      </c>
      <c r="S18" s="13">
        <f>VLOOKUP(A18,[4]每栈板层数!$A:$D,4,0)</f>
        <v>6</v>
      </c>
      <c r="T18" s="13" t="str">
        <f>VLOOKUP(A18,[4]每栈板层数!$A:$G,7,0)</f>
        <v>543*365*135</v>
      </c>
      <c r="U18" s="13" t="str">
        <f>VLOOKUP(A18,[4]每栈板层数!$A:$H,8,0)</f>
        <v>1170*1140*119</v>
      </c>
      <c r="W18" s="31" t="s">
        <v>286</v>
      </c>
    </row>
    <row r="19" spans="1:25" s="13" customFormat="1" ht="17.25">
      <c r="A19" s="44" t="s">
        <v>429</v>
      </c>
      <c r="B19" s="12" t="s">
        <v>342</v>
      </c>
      <c r="C19" s="27" t="str">
        <f>VLOOKUP(A19,[3]Sheet1!$A:$B,2,0)</f>
        <v>SWITCHING POWER SUPPLY;310W/55V</v>
      </c>
      <c r="D19" s="13">
        <v>85044090</v>
      </c>
      <c r="J19" s="12"/>
      <c r="K19" s="13">
        <f>VLOOKUP(A19,[4]每栈板层数!$A:$C,3,0)</f>
        <v>30</v>
      </c>
      <c r="L19" s="13">
        <f>VLOOKUP(A19,[4]每栈板层数!$A:$B,2,0)</f>
        <v>8</v>
      </c>
      <c r="M19" s="13">
        <f>VLOOKUP(A19,[4]每栈板层数!$A:$F,6,0)</f>
        <v>15.673</v>
      </c>
      <c r="P19" s="50">
        <f t="shared" si="0"/>
        <v>240</v>
      </c>
      <c r="S19" s="13">
        <f>VLOOKUP(A19,[4]每栈板层数!$A:$D,4,0)</f>
        <v>5</v>
      </c>
      <c r="T19" s="13" t="str">
        <f>VLOOKUP(A19,[4]每栈板层数!$A:$G,7,0)</f>
        <v>543*365*167</v>
      </c>
      <c r="U19" s="13" t="str">
        <f>VLOOKUP(A19,[4]每栈板层数!$A:$H,8,0)</f>
        <v>1170*1140*119</v>
      </c>
      <c r="W19" s="31" t="s">
        <v>342</v>
      </c>
      <c r="X19" s="13" t="s">
        <v>442</v>
      </c>
      <c r="Y19" s="13" t="s">
        <v>442</v>
      </c>
    </row>
    <row r="20" spans="1:25" s="13" customFormat="1" ht="17.25">
      <c r="A20" s="44" t="s">
        <v>430</v>
      </c>
      <c r="B20" s="12" t="s">
        <v>440</v>
      </c>
      <c r="C20" s="27" t="str">
        <f>VLOOKUP(A20,[3]Sheet1!$A:$B,2,0)</f>
        <v>Power Shelf- Power Supply Unit;4200W</v>
      </c>
      <c r="D20" s="13">
        <v>85044090</v>
      </c>
      <c r="J20" s="12"/>
      <c r="K20" s="13">
        <f>VLOOKUP(A20,[4]每栈板层数!$A:$C,3,0)</f>
        <v>15</v>
      </c>
      <c r="L20" s="13">
        <f>VLOOKUP(A20,[4]每栈板层数!$A:$B,2,0)</f>
        <v>4</v>
      </c>
      <c r="M20" s="13">
        <f>VLOOKUP(A20,[4]每栈板层数!$A:$F,6,0)</f>
        <v>15.673</v>
      </c>
      <c r="P20" s="50">
        <f t="shared" si="0"/>
        <v>60</v>
      </c>
      <c r="S20" s="13">
        <f>VLOOKUP(A20,[4]每栈板层数!$A:$D,4,0)</f>
        <v>5</v>
      </c>
      <c r="T20" s="13" t="str">
        <f>VLOOKUP(A20,[4]每栈板层数!$A:$G,7,0)</f>
        <v>1027*364*167</v>
      </c>
      <c r="U20" s="13" t="str">
        <f>VLOOKUP(A20,[4]每栈板层数!$A:$H,8,0)</f>
        <v>1170*1140*119</v>
      </c>
      <c r="W20" s="31" t="s">
        <v>440</v>
      </c>
      <c r="X20" s="13" t="s">
        <v>445</v>
      </c>
      <c r="Y20" s="13" t="s">
        <v>446</v>
      </c>
    </row>
    <row r="21" spans="1:25" s="13" customFormat="1" ht="17.25">
      <c r="A21" s="44" t="s">
        <v>431</v>
      </c>
      <c r="B21" s="12" t="s">
        <v>388</v>
      </c>
      <c r="C21" s="27" t="str">
        <f>VLOOKUP(A21,[3]Sheet1!$A:$B,2,0)</f>
        <v>SWITCHING POWER SUPPLY;1200W/12V</v>
      </c>
      <c r="D21" s="13">
        <v>85044090</v>
      </c>
      <c r="J21" s="12"/>
      <c r="K21" s="13">
        <f>VLOOKUP(A21,[4]每栈板层数!$A:$C,3,0)</f>
        <v>42</v>
      </c>
      <c r="L21" s="13">
        <f>VLOOKUP(A21,[4]每栈板层数!$A:$B,2,0)</f>
        <v>9</v>
      </c>
      <c r="M21" s="13">
        <f>VLOOKUP(A21,[4]每栈板层数!$A:$F,6,0)</f>
        <v>15.673</v>
      </c>
      <c r="P21" s="50">
        <f t="shared" si="0"/>
        <v>378</v>
      </c>
      <c r="S21" s="13">
        <f>VLOOKUP(A21,[4]每栈板层数!$A:$D,4,0)</f>
        <v>7</v>
      </c>
      <c r="T21" s="13" t="str">
        <f>VLOOKUP(A21,[4]每栈板层数!$A:$G,7,0)</f>
        <v>543*365*115</v>
      </c>
      <c r="U21" s="13" t="str">
        <f>VLOOKUP(A21,[4]每栈板层数!$A:$H,8,0)</f>
        <v>1170*1140*119</v>
      </c>
      <c r="W21" s="31" t="s">
        <v>388</v>
      </c>
    </row>
    <row r="22" spans="1:25" s="13" customFormat="1" ht="17.25">
      <c r="A22" s="44" t="s">
        <v>410</v>
      </c>
      <c r="B22" s="12" t="s">
        <v>410</v>
      </c>
      <c r="C22" s="27" t="str">
        <f>VLOOKUP(A22,[3]Sheet1!$A:$B,2,0)</f>
        <v>SWITCHING POWER SUPPLY;2000W/48V</v>
      </c>
      <c r="D22" s="13">
        <v>85044090</v>
      </c>
      <c r="J22" s="12"/>
      <c r="K22" s="13">
        <f>VLOOKUP(A22,[4]每栈板层数!$A:$C,3,0)</f>
        <v>18</v>
      </c>
      <c r="L22" s="13">
        <f>VLOOKUP(A22,[4]每栈板层数!$A:$B,2,0)</f>
        <v>5</v>
      </c>
      <c r="M22" s="13">
        <f>VLOOKUP(A22,[4]每栈板层数!$A:$F,6,0)</f>
        <v>13.25</v>
      </c>
      <c r="P22" s="50">
        <f t="shared" si="0"/>
        <v>90</v>
      </c>
      <c r="S22" s="13">
        <f>VLOOKUP(A22,[4]每栈板层数!$A:$D,4,0)</f>
        <v>6</v>
      </c>
      <c r="T22" s="13" t="str">
        <f>VLOOKUP(A22,[4]每栈板层数!$A:$G,7,0)</f>
        <v>770*356*161</v>
      </c>
      <c r="U22" s="13" t="str">
        <f>VLOOKUP(A22,[4]每栈板层数!$A:$H,8,0)</f>
        <v>1140*830*119</v>
      </c>
      <c r="W22" s="31" t="s">
        <v>410</v>
      </c>
      <c r="X22" s="13" t="s">
        <v>447</v>
      </c>
      <c r="Y22" s="13" t="s">
        <v>448</v>
      </c>
    </row>
    <row r="23" spans="1:25" s="13" customFormat="1" ht="17.25">
      <c r="A23" s="44" t="s">
        <v>411</v>
      </c>
      <c r="B23" s="12" t="s">
        <v>411</v>
      </c>
      <c r="C23" s="27" t="str">
        <f>VLOOKUP(A23,[3]Sheet1!$A:$B,2,0)</f>
        <v>POWER SHELF 22000W/51V</v>
      </c>
      <c r="J23" s="12"/>
      <c r="K23" s="13">
        <f>VLOOKUP(A23,[4]每栈板层数!$A:$C,3,0)</f>
        <v>8</v>
      </c>
      <c r="L23" s="13">
        <f>VLOOKUP(A23,[4]每栈板层数!$A:$B,2,0)</f>
        <v>1</v>
      </c>
      <c r="M23" s="13">
        <f>VLOOKUP(A23,[4]每栈板层数!$A:$F,6,0)</f>
        <v>20.7</v>
      </c>
      <c r="P23" s="50">
        <f t="shared" si="0"/>
        <v>8</v>
      </c>
      <c r="S23" s="13">
        <f>VLOOKUP(A23,[4]每栈板层数!$A:$D,4,0)</f>
        <v>4</v>
      </c>
      <c r="T23" s="13" t="str">
        <f>VLOOKUP(A23,[4]每栈板层数!$A:$G,7,0)</f>
        <v>1018*618*169</v>
      </c>
      <c r="U23" s="13" t="str">
        <f>VLOOKUP(A23,[4]每栈板层数!$A:$H,8,0)</f>
        <v>1300*1140*130</v>
      </c>
      <c r="W23" s="31" t="s">
        <v>411</v>
      </c>
      <c r="X23" s="13" t="s">
        <v>443</v>
      </c>
      <c r="Y23" s="13" t="s">
        <v>443</v>
      </c>
    </row>
    <row r="24" spans="1:25" s="13" customFormat="1" ht="17.25">
      <c r="A24" s="44" t="s">
        <v>432</v>
      </c>
      <c r="B24" s="12" t="s">
        <v>432</v>
      </c>
      <c r="C24" s="27" t="str">
        <f>VLOOKUP(A24,[3]Sheet1!$A:$B,2,0)</f>
        <v>SWITCHING POWER SUPPLY;125W/12V</v>
      </c>
      <c r="D24" s="13">
        <v>85044090</v>
      </c>
      <c r="J24" s="12"/>
      <c r="K24" s="13">
        <f>VLOOKUP(A24,[4]每栈板层数!$A:$C,3,0)</f>
        <v>18</v>
      </c>
      <c r="L24" s="13">
        <f>VLOOKUP(A24,[4]每栈板层数!$A:$B,2,0)</f>
        <v>10</v>
      </c>
      <c r="M24" s="13">
        <f>VLOOKUP(A24,[4]每栈板层数!$A:$F,6,0)</f>
        <v>21.5</v>
      </c>
      <c r="P24" s="50">
        <f t="shared" si="0"/>
        <v>180</v>
      </c>
      <c r="S24" s="13">
        <f>VLOOKUP(A24,[4]每栈板层数!$A:$D,4,0)</f>
        <v>3</v>
      </c>
      <c r="T24" s="13" t="str">
        <f>VLOOKUP(A24,[4]每栈板层数!$A:$G,7,0)</f>
        <v>475*309*277</v>
      </c>
      <c r="U24" s="13" t="str">
        <f>VLOOKUP(A24,[4]每栈板层数!$A:$H,8,0)</f>
        <v>1200*1000*132.7</v>
      </c>
      <c r="W24" s="31" t="s">
        <v>432</v>
      </c>
    </row>
    <row r="25" spans="1:25" s="13" customFormat="1" ht="17.25">
      <c r="A25" s="44" t="s">
        <v>433</v>
      </c>
      <c r="B25" s="12" t="s">
        <v>433</v>
      </c>
      <c r="C25" s="27" t="str">
        <f>VLOOKUP(A25,[3]Sheet1!$A:$B,2,0)</f>
        <v>SWITCHING POWER SUPPLY;1000W/54V</v>
      </c>
      <c r="D25" s="13">
        <v>85044090</v>
      </c>
      <c r="J25" s="12"/>
      <c r="K25" s="13">
        <f>VLOOKUP(A25,[4]每栈板层数!$A:$C,3,0)</f>
        <v>18</v>
      </c>
      <c r="L25" s="13">
        <f>VLOOKUP(A25,[4]每栈板层数!$A:$B,2,0)</f>
        <v>10</v>
      </c>
      <c r="M25" s="13">
        <f>VLOOKUP(A25,[4]每栈板层数!$A:$F,6,0)</f>
        <v>21.5</v>
      </c>
      <c r="P25" s="50">
        <f t="shared" si="0"/>
        <v>180</v>
      </c>
      <c r="S25" s="13">
        <f>VLOOKUP(A25,[4]每栈板层数!$A:$D,4,0)</f>
        <v>3</v>
      </c>
      <c r="T25" s="13" t="str">
        <f>VLOOKUP(A25,[4]每栈板层数!$A:$G,7,0)</f>
        <v>475*309*277</v>
      </c>
      <c r="U25" s="13" t="str">
        <f>VLOOKUP(A25,[4]每栈板层数!$A:$H,8,0)</f>
        <v>1200*1000*132.7</v>
      </c>
      <c r="W25" s="31" t="s">
        <v>433</v>
      </c>
      <c r="X25" s="13" t="s">
        <v>449</v>
      </c>
      <c r="Y25" s="13" t="s">
        <v>446</v>
      </c>
    </row>
    <row r="26" spans="1:25" s="13" customFormat="1" ht="17.25">
      <c r="A26" s="44" t="s">
        <v>434</v>
      </c>
      <c r="B26" s="12" t="s">
        <v>434</v>
      </c>
      <c r="C26" s="27" t="str">
        <f>VLOOKUP(A26,[3]Sheet1!$A:$B,2,0)</f>
        <v>SWITCHING POWER SUPPLY;600W/54V</v>
      </c>
      <c r="D26" s="13">
        <v>85044090</v>
      </c>
      <c r="J26" s="12"/>
      <c r="K26" s="13">
        <f>VLOOKUP(A26,[4]每栈板层数!$A:$C,3,0)</f>
        <v>18</v>
      </c>
      <c r="L26" s="13">
        <f>VLOOKUP(A26,[4]每栈板层数!$A:$B,2,0)</f>
        <v>10</v>
      </c>
      <c r="M26" s="13">
        <f>VLOOKUP(A26,[4]每栈板层数!$A:$F,6,0)</f>
        <v>21.5</v>
      </c>
      <c r="P26" s="50">
        <f t="shared" si="0"/>
        <v>180</v>
      </c>
      <c r="S26" s="13">
        <f>VLOOKUP(A26,[4]每栈板层数!$A:$D,4,0)</f>
        <v>3</v>
      </c>
      <c r="T26" s="13" t="str">
        <f>VLOOKUP(A26,[4]每栈板层数!$A:$G,7,0)</f>
        <v>475*309*277</v>
      </c>
      <c r="U26" s="13" t="str">
        <f>VLOOKUP(A26,[4]每栈板层数!$A:$H,8,0)</f>
        <v>1200*1000*132.7</v>
      </c>
      <c r="W26" s="31" t="s">
        <v>434</v>
      </c>
      <c r="X26" s="13" t="s">
        <v>450</v>
      </c>
      <c r="Y26" s="13" t="s">
        <v>451</v>
      </c>
    </row>
    <row r="27" spans="1:25" s="25" customFormat="1">
      <c r="A27" s="26"/>
      <c r="B27" s="26"/>
      <c r="C27" s="24"/>
      <c r="J27" s="26"/>
    </row>
  </sheetData>
  <autoFilter ref="A1:Y26" xr:uid="{D856DB0D-5218-4CFB-8D93-7F46A541A165}"/>
  <conditionalFormatting sqref="A27:A1048576 A1">
    <cfRule type="duplicateValues" dxfId="35" priority="16"/>
  </conditionalFormatting>
  <conditionalFormatting sqref="A2:A17">
    <cfRule type="duplicateValues" dxfId="34" priority="11"/>
  </conditionalFormatting>
  <conditionalFormatting sqref="A12">
    <cfRule type="duplicateValues" dxfId="33" priority="10"/>
  </conditionalFormatting>
  <conditionalFormatting sqref="A13:A15">
    <cfRule type="duplicateValues" dxfId="32" priority="9"/>
  </conditionalFormatting>
  <conditionalFormatting sqref="A16">
    <cfRule type="duplicateValues" dxfId="31" priority="1"/>
  </conditionalFormatting>
  <conditionalFormatting sqref="A16:A17 A2:A11">
    <cfRule type="duplicateValues" dxfId="30" priority="8"/>
  </conditionalFormatting>
  <conditionalFormatting sqref="A18">
    <cfRule type="duplicateValues" dxfId="29" priority="4"/>
    <cfRule type="duplicateValues" dxfId="28" priority="5"/>
  </conditionalFormatting>
  <conditionalFormatting sqref="A19">
    <cfRule type="duplicateValues" dxfId="27" priority="6"/>
    <cfRule type="duplicateValues" dxfId="26" priority="7"/>
  </conditionalFormatting>
  <conditionalFormatting sqref="A20:A26">
    <cfRule type="duplicateValues" dxfId="25" priority="2"/>
    <cfRule type="duplicateValues" dxfId="24" priority="3"/>
  </conditionalFormatting>
  <conditionalFormatting sqref="B1:B1048576">
    <cfRule type="duplicateValues" dxfId="0" priority="25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292E0-88EB-4877-A38C-62CC1BBF0AFA}">
  <dimension ref="A1:Y150"/>
  <sheetViews>
    <sheetView zoomScaleNormal="100" workbookViewId="0">
      <pane ySplit="1" topLeftCell="A2" activePane="bottomLeft" state="frozen"/>
      <selection pane="bottomLeft" activeCell="C14" sqref="C14"/>
    </sheetView>
  </sheetViews>
  <sheetFormatPr defaultRowHeight="15.75"/>
  <cols>
    <col min="1" max="2" width="22.42578125" style="2" customWidth="1"/>
    <col min="3" max="3" width="41.28515625" style="15" bestFit="1" customWidth="1"/>
    <col min="4" max="6" width="13.140625" style="1" customWidth="1"/>
    <col min="7" max="7" width="10.28515625" style="1" customWidth="1"/>
    <col min="8" max="8" width="16.28515625" style="1" customWidth="1"/>
    <col min="9" max="9" width="11" style="1" customWidth="1"/>
    <col min="10" max="10" width="15.140625" style="2" customWidth="1"/>
    <col min="11" max="13" width="9.140625" style="1"/>
    <col min="14" max="14" width="11.5703125" style="1" customWidth="1"/>
    <col min="15" max="15" width="18.42578125" style="1" customWidth="1"/>
    <col min="16" max="16" width="9.140625" style="1"/>
    <col min="17" max="17" width="6.5703125" style="1" customWidth="1"/>
    <col min="18" max="18" width="18.85546875" style="1" customWidth="1"/>
    <col min="19" max="19" width="12.7109375" style="1" customWidth="1"/>
    <col min="20" max="20" width="16" style="1" bestFit="1" customWidth="1"/>
    <col min="21" max="21" width="16" style="1" customWidth="1"/>
    <col min="22" max="23" width="21.7109375" style="1" customWidth="1"/>
    <col min="24" max="24" width="37.42578125" style="1" bestFit="1" customWidth="1"/>
    <col min="25" max="16384" width="9.140625" style="1"/>
  </cols>
  <sheetData>
    <row r="1" spans="1:25" s="49" customFormat="1" ht="62.25" customHeight="1">
      <c r="A1" s="16" t="s">
        <v>333</v>
      </c>
      <c r="B1" s="17" t="s">
        <v>10</v>
      </c>
      <c r="C1" s="18" t="s">
        <v>8</v>
      </c>
      <c r="D1" s="16" t="s">
        <v>7</v>
      </c>
      <c r="E1" s="16"/>
      <c r="F1" s="16" t="s">
        <v>345</v>
      </c>
      <c r="G1" s="22" t="s">
        <v>6</v>
      </c>
      <c r="H1" s="19" t="s">
        <v>5</v>
      </c>
      <c r="I1" s="18" t="s">
        <v>4</v>
      </c>
      <c r="J1" s="20" t="s">
        <v>3</v>
      </c>
      <c r="K1" s="21" t="s">
        <v>2</v>
      </c>
      <c r="L1" s="22" t="s">
        <v>1</v>
      </c>
      <c r="M1" s="22" t="s">
        <v>0</v>
      </c>
      <c r="N1" s="22" t="s">
        <v>9</v>
      </c>
      <c r="O1" s="22" t="s">
        <v>12</v>
      </c>
      <c r="P1" s="22" t="s">
        <v>11</v>
      </c>
      <c r="R1" s="51" t="s">
        <v>441</v>
      </c>
      <c r="S1" s="49" t="s">
        <v>103</v>
      </c>
      <c r="T1" s="49" t="s">
        <v>105</v>
      </c>
      <c r="U1" s="49" t="s">
        <v>106</v>
      </c>
      <c r="V1" s="49" t="s">
        <v>32</v>
      </c>
      <c r="W1" s="49" t="s">
        <v>35</v>
      </c>
      <c r="X1" s="49" t="s">
        <v>33</v>
      </c>
      <c r="Y1" s="49" t="s">
        <v>34</v>
      </c>
    </row>
    <row r="2" spans="1:25" s="13" customFormat="1">
      <c r="A2" s="12" t="s">
        <v>15</v>
      </c>
      <c r="B2" s="12" t="s">
        <v>15</v>
      </c>
      <c r="C2" s="27" t="s">
        <v>16</v>
      </c>
      <c r="D2" s="13">
        <v>85044019</v>
      </c>
      <c r="G2" s="13">
        <v>0.53500000000000003</v>
      </c>
      <c r="H2" s="13">
        <v>393</v>
      </c>
      <c r="J2" s="28">
        <f>117*114.5*134/1000000</f>
        <v>1.795131</v>
      </c>
      <c r="K2" s="13">
        <v>30</v>
      </c>
      <c r="L2" s="13">
        <v>20</v>
      </c>
      <c r="M2" s="13">
        <v>18</v>
      </c>
      <c r="N2" s="13">
        <v>375</v>
      </c>
      <c r="O2" s="13">
        <f>+H2-N2-M2</f>
        <v>0</v>
      </c>
      <c r="P2" s="13">
        <f>+K2*L2</f>
        <v>600</v>
      </c>
      <c r="R2" s="13" t="s">
        <v>17</v>
      </c>
      <c r="S2" s="13" t="s">
        <v>13</v>
      </c>
      <c r="T2" s="13" t="s">
        <v>18</v>
      </c>
      <c r="U2" s="13" t="s">
        <v>47</v>
      </c>
      <c r="W2" s="29" t="s">
        <v>38</v>
      </c>
      <c r="X2" s="30" t="s">
        <v>36</v>
      </c>
      <c r="Y2" s="30" t="s">
        <v>37</v>
      </c>
    </row>
    <row r="3" spans="1:25" s="13" customFormat="1">
      <c r="A3" s="12" t="s">
        <v>19</v>
      </c>
      <c r="B3" s="12" t="s">
        <v>19</v>
      </c>
      <c r="C3" s="27" t="s">
        <v>22</v>
      </c>
      <c r="D3" s="13">
        <v>85044019</v>
      </c>
      <c r="G3" s="13">
        <v>0.39400000000000002</v>
      </c>
      <c r="H3" s="31">
        <v>292.8</v>
      </c>
      <c r="J3" s="28">
        <f>117*114.5*110/1000000</f>
        <v>1.4736149999999999</v>
      </c>
      <c r="K3" s="13">
        <v>24</v>
      </c>
      <c r="L3" s="13">
        <v>25</v>
      </c>
      <c r="M3" s="13">
        <v>18</v>
      </c>
      <c r="N3" s="31">
        <v>274.8</v>
      </c>
      <c r="O3" s="13">
        <f>+H3-N3-M3</f>
        <v>0</v>
      </c>
      <c r="P3" s="13">
        <f>+K3*L3</f>
        <v>600</v>
      </c>
      <c r="R3" s="13" t="s">
        <v>30</v>
      </c>
      <c r="S3" s="13" t="s">
        <v>31</v>
      </c>
      <c r="T3" s="13" t="s">
        <v>25</v>
      </c>
      <c r="U3" s="13" t="s">
        <v>47</v>
      </c>
      <c r="V3" s="13" t="s">
        <v>27</v>
      </c>
      <c r="W3" s="13" t="s">
        <v>44</v>
      </c>
      <c r="X3" s="13" t="s">
        <v>39</v>
      </c>
      <c r="Y3" s="13" t="s">
        <v>37</v>
      </c>
    </row>
    <row r="4" spans="1:25" s="13" customFormat="1">
      <c r="A4" s="12" t="s">
        <v>20</v>
      </c>
      <c r="B4" s="12" t="s">
        <v>20</v>
      </c>
      <c r="C4" s="27" t="s">
        <v>23</v>
      </c>
      <c r="D4" s="13">
        <v>85044019</v>
      </c>
      <c r="G4" s="13">
        <v>0.58899999999999997</v>
      </c>
      <c r="H4" s="31">
        <v>412.8</v>
      </c>
      <c r="J4" s="28">
        <f>117*114.5*110/1000000</f>
        <v>1.4736149999999999</v>
      </c>
      <c r="K4" s="13">
        <v>24</v>
      </c>
      <c r="L4" s="13">
        <v>25</v>
      </c>
      <c r="M4" s="13">
        <v>18</v>
      </c>
      <c r="N4" s="31">
        <v>394.8</v>
      </c>
      <c r="O4" s="13">
        <f t="shared" ref="O4:O9" si="0">+H4-N4-M4</f>
        <v>0</v>
      </c>
      <c r="P4" s="13">
        <f t="shared" ref="P4:P30" si="1">+K4*L4</f>
        <v>600</v>
      </c>
      <c r="R4" s="13" t="s">
        <v>30</v>
      </c>
      <c r="S4" s="13" t="s">
        <v>31</v>
      </c>
      <c r="T4" s="13" t="s">
        <v>25</v>
      </c>
      <c r="U4" s="13" t="s">
        <v>47</v>
      </c>
      <c r="V4" s="13" t="s">
        <v>28</v>
      </c>
      <c r="W4" s="13" t="s">
        <v>45</v>
      </c>
      <c r="X4" s="13" t="s">
        <v>40</v>
      </c>
      <c r="Y4" s="13" t="s">
        <v>41</v>
      </c>
    </row>
    <row r="5" spans="1:25" s="13" customFormat="1">
      <c r="A5" s="12" t="s">
        <v>21</v>
      </c>
      <c r="B5" s="12" t="s">
        <v>21</v>
      </c>
      <c r="C5" s="27" t="s">
        <v>24</v>
      </c>
      <c r="D5" s="13">
        <v>85044019</v>
      </c>
      <c r="G5" s="13">
        <v>0.76900000000000002</v>
      </c>
      <c r="H5" s="31">
        <v>349.92</v>
      </c>
      <c r="J5" s="28">
        <f>117*114.5*107/1000000</f>
        <v>1.4334255</v>
      </c>
      <c r="K5" s="13">
        <v>30</v>
      </c>
      <c r="L5" s="13">
        <v>12</v>
      </c>
      <c r="M5" s="13">
        <v>18</v>
      </c>
      <c r="N5" s="31">
        <v>331.92</v>
      </c>
      <c r="O5" s="13">
        <f t="shared" si="0"/>
        <v>0</v>
      </c>
      <c r="P5" s="13">
        <f t="shared" si="1"/>
        <v>360</v>
      </c>
      <c r="R5" s="13" t="s">
        <v>48</v>
      </c>
      <c r="S5" s="13" t="s">
        <v>13</v>
      </c>
      <c r="T5" s="13" t="s">
        <v>26</v>
      </c>
      <c r="U5" s="13" t="s">
        <v>47</v>
      </c>
      <c r="V5" s="13" t="s">
        <v>29</v>
      </c>
      <c r="W5" s="13" t="s">
        <v>46</v>
      </c>
      <c r="X5" s="13" t="s">
        <v>42</v>
      </c>
      <c r="Y5" s="13" t="s">
        <v>43</v>
      </c>
    </row>
    <row r="6" spans="1:25" s="13" customFormat="1">
      <c r="A6" s="12" t="s">
        <v>49</v>
      </c>
      <c r="B6" s="12" t="s">
        <v>49</v>
      </c>
      <c r="C6" s="27" t="s">
        <v>16</v>
      </c>
      <c r="D6" s="13">
        <v>85044019</v>
      </c>
      <c r="G6" s="32">
        <v>0.53</v>
      </c>
      <c r="H6" s="13">
        <v>447</v>
      </c>
      <c r="J6" s="28">
        <f>101.6*121.9*118/1000000</f>
        <v>1.46143472</v>
      </c>
      <c r="K6" s="13">
        <v>60</v>
      </c>
      <c r="L6" s="13">
        <v>10</v>
      </c>
      <c r="M6" s="13">
        <v>18</v>
      </c>
      <c r="N6" s="13">
        <v>429</v>
      </c>
      <c r="O6" s="13">
        <f t="shared" si="0"/>
        <v>0</v>
      </c>
      <c r="P6" s="13">
        <f t="shared" si="1"/>
        <v>600</v>
      </c>
      <c r="R6" s="13" t="s">
        <v>52</v>
      </c>
      <c r="S6" s="13" t="s">
        <v>13</v>
      </c>
      <c r="T6" s="13" t="s">
        <v>50</v>
      </c>
      <c r="U6" s="13" t="s">
        <v>51</v>
      </c>
    </row>
    <row r="7" spans="1:25" s="13" customFormat="1">
      <c r="A7" s="12" t="s">
        <v>53</v>
      </c>
      <c r="B7" s="12" t="s">
        <v>53</v>
      </c>
      <c r="C7" s="27" t="s">
        <v>59</v>
      </c>
      <c r="D7" s="13">
        <v>85044090</v>
      </c>
      <c r="G7" s="13">
        <v>0.18</v>
      </c>
      <c r="H7" s="31">
        <v>209.3</v>
      </c>
      <c r="J7" s="28">
        <f>101.6*121.9*103.2/1000000</f>
        <v>1.2781361280000001</v>
      </c>
      <c r="K7" s="13">
        <v>16</v>
      </c>
      <c r="L7" s="13">
        <v>48</v>
      </c>
      <c r="M7" s="13">
        <v>17.3</v>
      </c>
      <c r="N7" s="31">
        <v>192</v>
      </c>
      <c r="O7" s="13">
        <f t="shared" si="0"/>
        <v>0</v>
      </c>
      <c r="P7" s="13">
        <f t="shared" si="1"/>
        <v>768</v>
      </c>
      <c r="R7" s="13" t="s">
        <v>61</v>
      </c>
      <c r="S7" s="13" t="s">
        <v>31</v>
      </c>
      <c r="T7" s="13" t="s">
        <v>55</v>
      </c>
      <c r="U7" s="13" t="s">
        <v>51</v>
      </c>
      <c r="V7" s="13" t="s">
        <v>56</v>
      </c>
      <c r="W7" s="13" t="s">
        <v>76</v>
      </c>
      <c r="X7" s="13" t="s">
        <v>57</v>
      </c>
      <c r="Y7" s="13" t="s">
        <v>58</v>
      </c>
    </row>
    <row r="8" spans="1:25" s="35" customFormat="1">
      <c r="A8" s="33" t="s">
        <v>54</v>
      </c>
      <c r="B8" s="12" t="s">
        <v>266</v>
      </c>
      <c r="C8" s="34" t="s">
        <v>60</v>
      </c>
      <c r="D8" s="35">
        <v>85044019</v>
      </c>
      <c r="F8" s="35">
        <v>0.76</v>
      </c>
      <c r="G8" s="35">
        <v>0.67</v>
      </c>
      <c r="H8" s="35">
        <f>0.76*576+17</f>
        <v>454.76</v>
      </c>
      <c r="J8" s="36">
        <f>117*114*108.4/1000000</f>
        <v>1.4458392000000002</v>
      </c>
      <c r="K8" s="35">
        <v>24</v>
      </c>
      <c r="L8" s="35">
        <v>24</v>
      </c>
      <c r="M8" s="35">
        <v>17</v>
      </c>
      <c r="N8" s="35">
        <f>H8-M8</f>
        <v>437.76</v>
      </c>
      <c r="O8" s="35">
        <f t="shared" si="0"/>
        <v>0</v>
      </c>
      <c r="P8" s="35">
        <f t="shared" si="1"/>
        <v>576</v>
      </c>
      <c r="R8" s="35" t="s">
        <v>183</v>
      </c>
      <c r="S8" s="35" t="s">
        <v>31</v>
      </c>
      <c r="T8" s="35" t="s">
        <v>184</v>
      </c>
      <c r="U8" s="35" t="s">
        <v>185</v>
      </c>
      <c r="V8" s="35" t="s">
        <v>220</v>
      </c>
      <c r="W8" s="35" t="s">
        <v>79</v>
      </c>
      <c r="X8" s="35" t="s">
        <v>77</v>
      </c>
      <c r="Y8" s="35" t="s">
        <v>78</v>
      </c>
    </row>
    <row r="9" spans="1:25" s="13" customFormat="1">
      <c r="A9" s="12" t="s">
        <v>62</v>
      </c>
      <c r="B9" s="12" t="s">
        <v>62</v>
      </c>
      <c r="C9" s="27" t="s">
        <v>64</v>
      </c>
      <c r="D9" s="13">
        <v>85044090</v>
      </c>
      <c r="G9" s="13">
        <v>0.19500000000000001</v>
      </c>
      <c r="H9" s="13">
        <v>246</v>
      </c>
      <c r="J9" s="12" t="s">
        <v>14</v>
      </c>
      <c r="K9" s="13">
        <v>30</v>
      </c>
      <c r="L9" s="13">
        <v>32</v>
      </c>
      <c r="M9" s="13">
        <v>18</v>
      </c>
      <c r="N9" s="13">
        <v>228</v>
      </c>
      <c r="O9" s="13">
        <f t="shared" si="0"/>
        <v>0</v>
      </c>
      <c r="P9" s="13">
        <f t="shared" si="1"/>
        <v>960</v>
      </c>
      <c r="S9" s="13" t="s">
        <v>196</v>
      </c>
      <c r="T9" s="13" t="s">
        <v>66</v>
      </c>
      <c r="W9" s="13" t="s">
        <v>175</v>
      </c>
      <c r="X9" s="13" t="s">
        <v>178</v>
      </c>
      <c r="Y9" s="13" t="s">
        <v>177</v>
      </c>
    </row>
    <row r="10" spans="1:25" s="13" customFormat="1">
      <c r="A10" s="12" t="s">
        <v>63</v>
      </c>
      <c r="B10" s="12" t="s">
        <v>63</v>
      </c>
      <c r="C10" s="27" t="s">
        <v>65</v>
      </c>
      <c r="D10" s="13">
        <v>85044090</v>
      </c>
      <c r="G10" s="13">
        <v>0.19309999999999999</v>
      </c>
      <c r="H10" s="13">
        <v>220.5</v>
      </c>
      <c r="J10" s="12" t="s">
        <v>14</v>
      </c>
      <c r="K10" s="13">
        <v>30</v>
      </c>
      <c r="L10" s="13">
        <v>32</v>
      </c>
      <c r="M10" s="13">
        <v>16.97</v>
      </c>
      <c r="N10" s="13">
        <v>203.53</v>
      </c>
      <c r="O10" s="13">
        <f>+H10-N10-M10</f>
        <v>0</v>
      </c>
      <c r="P10" s="13">
        <f t="shared" si="1"/>
        <v>960</v>
      </c>
      <c r="T10" s="13" t="s">
        <v>66</v>
      </c>
      <c r="W10" s="13" t="s">
        <v>175</v>
      </c>
      <c r="X10" s="13" t="s">
        <v>176</v>
      </c>
      <c r="Y10" s="13" t="s">
        <v>177</v>
      </c>
    </row>
    <row r="11" spans="1:25" s="13" customFormat="1">
      <c r="A11" s="12" t="s">
        <v>67</v>
      </c>
      <c r="B11" s="12" t="s">
        <v>67</v>
      </c>
      <c r="C11" s="27" t="s">
        <v>59</v>
      </c>
      <c r="D11" s="13">
        <v>85044019</v>
      </c>
      <c r="G11" s="13">
        <v>0.18</v>
      </c>
      <c r="H11" s="31">
        <v>209.3</v>
      </c>
      <c r="J11" s="28">
        <f>101.6*121.9*103.2/1000000</f>
        <v>1.2781361280000001</v>
      </c>
      <c r="K11" s="13">
        <v>16</v>
      </c>
      <c r="L11" s="13">
        <v>48</v>
      </c>
      <c r="M11" s="13">
        <v>17.3</v>
      </c>
      <c r="N11" s="31">
        <v>192</v>
      </c>
      <c r="O11" s="13">
        <f>+H11-N11-M11</f>
        <v>0</v>
      </c>
      <c r="P11" s="13">
        <f t="shared" si="1"/>
        <v>768</v>
      </c>
      <c r="R11" s="13" t="s">
        <v>61</v>
      </c>
      <c r="S11" s="13" t="s">
        <v>31</v>
      </c>
      <c r="T11" s="13" t="s">
        <v>55</v>
      </c>
      <c r="U11" s="13" t="s">
        <v>51</v>
      </c>
      <c r="V11" s="13" t="s">
        <v>70</v>
      </c>
      <c r="W11" s="13" t="s">
        <v>73</v>
      </c>
      <c r="X11" s="13" t="s">
        <v>57</v>
      </c>
      <c r="Y11" s="13" t="s">
        <v>58</v>
      </c>
    </row>
    <row r="12" spans="1:25" s="13" customFormat="1">
      <c r="A12" s="12" t="s">
        <v>68</v>
      </c>
      <c r="B12" s="12" t="s">
        <v>68</v>
      </c>
      <c r="C12" s="27" t="s">
        <v>59</v>
      </c>
      <c r="D12" s="13">
        <v>85044019</v>
      </c>
      <c r="G12" s="13">
        <v>0.18</v>
      </c>
      <c r="H12" s="31">
        <v>209.3</v>
      </c>
      <c r="J12" s="28">
        <f>101.6*121.9*103.2/1000000</f>
        <v>1.2781361280000001</v>
      </c>
      <c r="K12" s="13">
        <v>16</v>
      </c>
      <c r="L12" s="13">
        <v>48</v>
      </c>
      <c r="M12" s="13">
        <v>17.3</v>
      </c>
      <c r="N12" s="31">
        <v>192</v>
      </c>
      <c r="O12" s="13">
        <f>+H12-N12-M12</f>
        <v>0</v>
      </c>
      <c r="P12" s="13">
        <f t="shared" si="1"/>
        <v>768</v>
      </c>
      <c r="R12" s="13" t="s">
        <v>61</v>
      </c>
      <c r="S12" s="13" t="s">
        <v>31</v>
      </c>
      <c r="T12" s="13" t="s">
        <v>55</v>
      </c>
      <c r="U12" s="13" t="s">
        <v>51</v>
      </c>
      <c r="V12" s="13" t="s">
        <v>71</v>
      </c>
      <c r="W12" s="13" t="s">
        <v>74</v>
      </c>
      <c r="X12" s="13" t="s">
        <v>57</v>
      </c>
      <c r="Y12" s="13" t="s">
        <v>58</v>
      </c>
    </row>
    <row r="13" spans="1:25" s="13" customFormat="1">
      <c r="A13" s="12" t="s">
        <v>69</v>
      </c>
      <c r="B13" s="12" t="s">
        <v>69</v>
      </c>
      <c r="C13" s="27" t="s">
        <v>59</v>
      </c>
      <c r="D13" s="13">
        <v>85044019</v>
      </c>
      <c r="G13" s="13">
        <v>0.18</v>
      </c>
      <c r="H13" s="31">
        <v>209.3</v>
      </c>
      <c r="J13" s="28">
        <f>101.6*121.9*103.2/1000000</f>
        <v>1.2781361280000001</v>
      </c>
      <c r="K13" s="13">
        <v>16</v>
      </c>
      <c r="L13" s="13">
        <v>48</v>
      </c>
      <c r="M13" s="13">
        <v>17.3</v>
      </c>
      <c r="N13" s="31">
        <v>192</v>
      </c>
      <c r="O13" s="13">
        <f>+H13-N13-M13</f>
        <v>0</v>
      </c>
      <c r="P13" s="13">
        <f t="shared" si="1"/>
        <v>768</v>
      </c>
      <c r="R13" s="13" t="s">
        <v>61</v>
      </c>
      <c r="S13" s="13" t="s">
        <v>31</v>
      </c>
      <c r="T13" s="13" t="s">
        <v>55</v>
      </c>
      <c r="U13" s="13" t="s">
        <v>51</v>
      </c>
      <c r="V13" s="13" t="s">
        <v>72</v>
      </c>
      <c r="W13" s="13" t="s">
        <v>75</v>
      </c>
      <c r="X13" s="13" t="s">
        <v>57</v>
      </c>
      <c r="Y13" s="13" t="s">
        <v>58</v>
      </c>
    </row>
    <row r="14" spans="1:25" s="13" customFormat="1">
      <c r="A14" s="12" t="s">
        <v>80</v>
      </c>
      <c r="B14" s="12" t="s">
        <v>80</v>
      </c>
      <c r="C14" s="27" t="s">
        <v>82</v>
      </c>
      <c r="D14" s="13">
        <v>85044019</v>
      </c>
      <c r="G14" s="13">
        <v>0.3695</v>
      </c>
      <c r="H14" s="13">
        <v>240.65</v>
      </c>
      <c r="J14" s="28">
        <f>117*114*89.9/1000000</f>
        <v>1.1990862000000002</v>
      </c>
      <c r="K14" s="13">
        <v>24</v>
      </c>
      <c r="L14" s="13">
        <v>20</v>
      </c>
      <c r="M14" s="13">
        <v>16.97</v>
      </c>
      <c r="N14" s="13">
        <v>223.68</v>
      </c>
      <c r="O14" s="13">
        <f>+H14-N14-M14</f>
        <v>0</v>
      </c>
      <c r="P14" s="13">
        <f t="shared" si="1"/>
        <v>480</v>
      </c>
      <c r="R14" s="13" t="s">
        <v>85</v>
      </c>
      <c r="S14" s="13" t="s">
        <v>31</v>
      </c>
      <c r="T14" s="13" t="s">
        <v>86</v>
      </c>
      <c r="U14" s="13" t="s">
        <v>87</v>
      </c>
      <c r="V14" s="13" t="s">
        <v>94</v>
      </c>
      <c r="W14" s="37">
        <v>2055</v>
      </c>
      <c r="X14" s="13" t="s">
        <v>92</v>
      </c>
      <c r="Y14" s="13" t="s">
        <v>93</v>
      </c>
    </row>
    <row r="15" spans="1:25" s="13" customFormat="1">
      <c r="A15" s="12" t="s">
        <v>81</v>
      </c>
      <c r="B15" s="12" t="s">
        <v>81</v>
      </c>
      <c r="C15" s="27" t="s">
        <v>83</v>
      </c>
      <c r="D15" s="13">
        <v>85044019</v>
      </c>
      <c r="G15" s="13">
        <v>0.1966</v>
      </c>
      <c r="H15" s="13">
        <v>434.21</v>
      </c>
      <c r="J15" s="28">
        <f>117*114*92.9/1000000</f>
        <v>1.2391002000000002</v>
      </c>
      <c r="K15" s="13">
        <v>36</v>
      </c>
      <c r="L15" s="13">
        <v>50</v>
      </c>
      <c r="M15" s="13">
        <v>16.97</v>
      </c>
      <c r="N15" s="13">
        <v>417.24</v>
      </c>
      <c r="O15" s="13">
        <f>+H15-M15-N15</f>
        <v>0</v>
      </c>
      <c r="P15" s="13">
        <f t="shared" si="1"/>
        <v>1800</v>
      </c>
      <c r="R15" s="13" t="s">
        <v>89</v>
      </c>
      <c r="S15" s="13" t="s">
        <v>84</v>
      </c>
      <c r="T15" s="13" t="s">
        <v>88</v>
      </c>
      <c r="U15" s="13" t="s">
        <v>87</v>
      </c>
      <c r="V15" s="13" t="s">
        <v>90</v>
      </c>
      <c r="W15" s="37">
        <v>2062</v>
      </c>
      <c r="X15" s="13" t="s">
        <v>91</v>
      </c>
      <c r="Y15" s="13" t="s">
        <v>58</v>
      </c>
    </row>
    <row r="16" spans="1:25" s="13" customFormat="1" ht="14.25" customHeight="1">
      <c r="A16" s="12" t="s">
        <v>95</v>
      </c>
      <c r="B16" s="12" t="s">
        <v>95</v>
      </c>
      <c r="C16" s="27" t="s">
        <v>99</v>
      </c>
      <c r="D16" s="13">
        <v>85044090</v>
      </c>
      <c r="G16" s="13">
        <v>0.19800000000000001</v>
      </c>
      <c r="H16" s="13">
        <v>256.01</v>
      </c>
      <c r="J16" s="28">
        <f>117*114*86.9/1000000</f>
        <v>1.1590722000000002</v>
      </c>
      <c r="K16" s="13">
        <v>30</v>
      </c>
      <c r="L16" s="13">
        <v>32</v>
      </c>
      <c r="M16" s="13">
        <v>16.97</v>
      </c>
      <c r="N16" s="13">
        <v>239.04</v>
      </c>
      <c r="O16" s="13">
        <f t="shared" ref="O16:O30" si="2">+H16-M16-N16</f>
        <v>0</v>
      </c>
      <c r="P16" s="13">
        <f t="shared" si="1"/>
        <v>960</v>
      </c>
      <c r="S16" s="37">
        <v>5</v>
      </c>
      <c r="T16" s="13" t="s">
        <v>109</v>
      </c>
      <c r="U16" s="13" t="s">
        <v>104</v>
      </c>
      <c r="X16" s="13" t="s">
        <v>110</v>
      </c>
      <c r="Y16" s="13" t="s">
        <v>112</v>
      </c>
    </row>
    <row r="17" spans="1:25" s="13" customFormat="1">
      <c r="A17" s="12" t="s">
        <v>96</v>
      </c>
      <c r="B17" s="12" t="s">
        <v>96</v>
      </c>
      <c r="C17" s="27" t="s">
        <v>100</v>
      </c>
      <c r="D17" s="13">
        <v>85044090</v>
      </c>
      <c r="G17" s="13">
        <v>0.19600000000000001</v>
      </c>
      <c r="H17" s="13">
        <v>255.04999999999998</v>
      </c>
      <c r="J17" s="28">
        <f>117*114*86.9/1000000</f>
        <v>1.1590722000000002</v>
      </c>
      <c r="K17" s="13">
        <v>30</v>
      </c>
      <c r="L17" s="13">
        <v>32</v>
      </c>
      <c r="M17" s="13">
        <v>16.97</v>
      </c>
      <c r="N17" s="13">
        <v>238.07999999999998</v>
      </c>
      <c r="O17" s="13">
        <f t="shared" si="2"/>
        <v>0</v>
      </c>
      <c r="P17" s="13">
        <f t="shared" si="1"/>
        <v>960</v>
      </c>
      <c r="R17" s="13" t="s">
        <v>107</v>
      </c>
      <c r="S17" s="37">
        <v>5</v>
      </c>
      <c r="T17" s="13" t="s">
        <v>109</v>
      </c>
      <c r="U17" s="13" t="s">
        <v>104</v>
      </c>
      <c r="X17" s="13" t="s">
        <v>110</v>
      </c>
      <c r="Y17" s="13" t="s">
        <v>112</v>
      </c>
    </row>
    <row r="18" spans="1:25" s="13" customFormat="1">
      <c r="A18" s="12" t="s">
        <v>97</v>
      </c>
      <c r="B18" s="12" t="s">
        <v>97</v>
      </c>
      <c r="C18" s="27" t="s">
        <v>101</v>
      </c>
      <c r="D18" s="13">
        <v>85044090</v>
      </c>
      <c r="G18" s="13">
        <v>0.17199999999999999</v>
      </c>
      <c r="H18" s="31">
        <v>258.89</v>
      </c>
      <c r="J18" s="28">
        <f>117*114*81.9/1000000</f>
        <v>1.0923822000000001</v>
      </c>
      <c r="K18" s="13">
        <v>24</v>
      </c>
      <c r="L18" s="13">
        <v>48</v>
      </c>
      <c r="M18" s="13">
        <v>16.97</v>
      </c>
      <c r="N18" s="31">
        <v>241.92</v>
      </c>
      <c r="O18" s="13">
        <f t="shared" si="2"/>
        <v>0</v>
      </c>
      <c r="P18" s="13">
        <f t="shared" si="1"/>
        <v>1152</v>
      </c>
      <c r="R18" s="13" t="s">
        <v>108</v>
      </c>
      <c r="S18" s="37">
        <v>4</v>
      </c>
      <c r="T18" s="13" t="s">
        <v>113</v>
      </c>
      <c r="U18" s="13" t="s">
        <v>104</v>
      </c>
      <c r="X18" s="13" t="s">
        <v>111</v>
      </c>
      <c r="Y18" s="13" t="s">
        <v>112</v>
      </c>
    </row>
    <row r="19" spans="1:25" s="13" customFormat="1">
      <c r="A19" s="12" t="s">
        <v>98</v>
      </c>
      <c r="B19" s="12" t="s">
        <v>98</v>
      </c>
      <c r="C19" s="27" t="s">
        <v>102</v>
      </c>
      <c r="D19" s="13">
        <v>85044090</v>
      </c>
      <c r="G19" s="13">
        <v>0.17199999999999999</v>
      </c>
      <c r="H19" s="31">
        <v>258.89</v>
      </c>
      <c r="J19" s="28">
        <f>117*114*81.9/1000000</f>
        <v>1.0923822000000001</v>
      </c>
      <c r="K19" s="13">
        <v>24</v>
      </c>
      <c r="L19" s="13">
        <v>48</v>
      </c>
      <c r="M19" s="13">
        <v>16.97</v>
      </c>
      <c r="N19" s="31">
        <v>241.92</v>
      </c>
      <c r="O19" s="13">
        <f t="shared" si="2"/>
        <v>0</v>
      </c>
      <c r="P19" s="13">
        <f t="shared" si="1"/>
        <v>1152</v>
      </c>
      <c r="R19" s="13" t="s">
        <v>108</v>
      </c>
      <c r="S19" s="37">
        <v>4</v>
      </c>
      <c r="T19" s="13" t="s">
        <v>113</v>
      </c>
      <c r="U19" s="13" t="s">
        <v>104</v>
      </c>
      <c r="X19" s="13" t="s">
        <v>111</v>
      </c>
      <c r="Y19" s="13" t="s">
        <v>112</v>
      </c>
    </row>
    <row r="20" spans="1:25" s="13" customFormat="1">
      <c r="A20" s="12" t="s">
        <v>114</v>
      </c>
      <c r="B20" s="12" t="s">
        <v>114</v>
      </c>
      <c r="C20" s="27" t="s">
        <v>138</v>
      </c>
      <c r="D20" s="13">
        <v>85044090</v>
      </c>
      <c r="G20" s="13">
        <v>0.20300000000000001</v>
      </c>
      <c r="H20" s="13">
        <v>220.5</v>
      </c>
      <c r="J20" s="12" t="s">
        <v>14</v>
      </c>
      <c r="K20" s="13">
        <v>24</v>
      </c>
      <c r="L20" s="13">
        <v>32</v>
      </c>
      <c r="M20" s="13">
        <v>16.97</v>
      </c>
      <c r="N20" s="13">
        <v>203.53</v>
      </c>
      <c r="O20" s="13">
        <f t="shared" si="2"/>
        <v>0</v>
      </c>
      <c r="P20" s="13">
        <f t="shared" si="1"/>
        <v>768</v>
      </c>
      <c r="R20" s="13" t="s">
        <v>197</v>
      </c>
      <c r="W20" s="13" t="s">
        <v>175</v>
      </c>
      <c r="X20" s="13" t="s">
        <v>110</v>
      </c>
      <c r="Y20" s="13" t="s">
        <v>112</v>
      </c>
    </row>
    <row r="21" spans="1:25" s="13" customFormat="1">
      <c r="A21" s="12" t="s">
        <v>115</v>
      </c>
      <c r="B21" s="12" t="s">
        <v>115</v>
      </c>
      <c r="C21" s="27" t="s">
        <v>139</v>
      </c>
      <c r="D21" s="13">
        <v>85044090</v>
      </c>
      <c r="G21" s="13">
        <v>0.20300000000000001</v>
      </c>
      <c r="H21" s="13">
        <v>220.5</v>
      </c>
      <c r="J21" s="12" t="s">
        <v>14</v>
      </c>
      <c r="K21" s="13">
        <v>24</v>
      </c>
      <c r="L21" s="13">
        <v>32</v>
      </c>
      <c r="M21" s="13">
        <v>16.97</v>
      </c>
      <c r="N21" s="13">
        <v>203.53</v>
      </c>
      <c r="O21" s="13">
        <f t="shared" si="2"/>
        <v>0</v>
      </c>
      <c r="P21" s="13">
        <f t="shared" si="1"/>
        <v>768</v>
      </c>
      <c r="X21" s="13" t="s">
        <v>110</v>
      </c>
      <c r="Y21" s="13" t="s">
        <v>112</v>
      </c>
    </row>
    <row r="22" spans="1:25" s="13" customFormat="1">
      <c r="A22" s="12" t="s">
        <v>116</v>
      </c>
      <c r="B22" s="12" t="s">
        <v>116</v>
      </c>
      <c r="C22" s="27" t="s">
        <v>140</v>
      </c>
      <c r="D22" s="13">
        <v>85044090</v>
      </c>
      <c r="G22" s="13">
        <v>0.19900000000000001</v>
      </c>
      <c r="H22" s="31">
        <f>N22+M22</f>
        <v>222.02600000000001</v>
      </c>
      <c r="J22" s="12" t="s">
        <v>14</v>
      </c>
      <c r="K22" s="13">
        <v>24</v>
      </c>
      <c r="L22" s="13">
        <v>32</v>
      </c>
      <c r="M22" s="13">
        <v>16.97</v>
      </c>
      <c r="N22" s="31">
        <f>0.267*L22*K22</f>
        <v>205.05600000000001</v>
      </c>
      <c r="O22" s="13">
        <f t="shared" si="2"/>
        <v>0</v>
      </c>
      <c r="P22" s="13">
        <f t="shared" si="1"/>
        <v>768</v>
      </c>
      <c r="X22" s="13" t="s">
        <v>110</v>
      </c>
      <c r="Y22" s="13" t="s">
        <v>112</v>
      </c>
    </row>
    <row r="23" spans="1:25" s="13" customFormat="1">
      <c r="A23" s="12" t="s">
        <v>117</v>
      </c>
      <c r="B23" s="12" t="s">
        <v>117</v>
      </c>
      <c r="C23" s="27" t="s">
        <v>141</v>
      </c>
      <c r="D23" s="13">
        <v>85044090</v>
      </c>
      <c r="G23" s="13">
        <v>0.20300000000000001</v>
      </c>
      <c r="H23" s="13">
        <v>220.5</v>
      </c>
      <c r="J23" s="12" t="s">
        <v>14</v>
      </c>
      <c r="K23" s="13">
        <v>24</v>
      </c>
      <c r="L23" s="13">
        <v>32</v>
      </c>
      <c r="M23" s="13">
        <v>16.97</v>
      </c>
      <c r="N23" s="13">
        <v>203.53</v>
      </c>
      <c r="O23" s="13">
        <f t="shared" si="2"/>
        <v>0</v>
      </c>
      <c r="P23" s="13">
        <f t="shared" si="1"/>
        <v>768</v>
      </c>
      <c r="X23" s="13" t="s">
        <v>110</v>
      </c>
      <c r="Y23" s="13" t="s">
        <v>112</v>
      </c>
    </row>
    <row r="24" spans="1:25" s="13" customFormat="1">
      <c r="A24" s="12" t="s">
        <v>118</v>
      </c>
      <c r="B24" s="12" t="s">
        <v>118</v>
      </c>
      <c r="C24" s="27" t="s">
        <v>142</v>
      </c>
      <c r="D24" s="13">
        <v>85044090</v>
      </c>
      <c r="G24" s="13">
        <v>0.19700000000000001</v>
      </c>
      <c r="H24" s="13">
        <v>220.5</v>
      </c>
      <c r="J24" s="12" t="s">
        <v>14</v>
      </c>
      <c r="K24" s="13">
        <v>24</v>
      </c>
      <c r="L24" s="13">
        <v>32</v>
      </c>
      <c r="M24" s="13">
        <v>16.97</v>
      </c>
      <c r="N24" s="13">
        <v>203.53</v>
      </c>
      <c r="O24" s="13">
        <f t="shared" si="2"/>
        <v>0</v>
      </c>
      <c r="P24" s="13">
        <f t="shared" si="1"/>
        <v>768</v>
      </c>
      <c r="X24" s="13" t="s">
        <v>110</v>
      </c>
      <c r="Y24" s="13" t="s">
        <v>112</v>
      </c>
    </row>
    <row r="25" spans="1:25" s="13" customFormat="1">
      <c r="A25" s="12" t="s">
        <v>119</v>
      </c>
      <c r="B25" s="12" t="s">
        <v>119</v>
      </c>
      <c r="C25" s="27" t="s">
        <v>143</v>
      </c>
      <c r="D25" s="13">
        <v>85044090</v>
      </c>
      <c r="G25" s="13">
        <v>0.193</v>
      </c>
      <c r="H25" s="13">
        <f>M25+N25</f>
        <v>205.13</v>
      </c>
      <c r="J25" s="12" t="s">
        <v>14</v>
      </c>
      <c r="K25" s="13">
        <v>24</v>
      </c>
      <c r="L25" s="13">
        <v>32</v>
      </c>
      <c r="M25" s="13">
        <v>16.97</v>
      </c>
      <c r="N25" s="13">
        <f>0.245*L25*K25</f>
        <v>188.16</v>
      </c>
      <c r="O25" s="13">
        <f t="shared" si="2"/>
        <v>0</v>
      </c>
      <c r="P25" s="13">
        <f t="shared" si="1"/>
        <v>768</v>
      </c>
      <c r="X25" s="13" t="s">
        <v>110</v>
      </c>
      <c r="Y25" s="13" t="s">
        <v>112</v>
      </c>
    </row>
    <row r="26" spans="1:25" s="13" customFormat="1">
      <c r="A26" s="12" t="s">
        <v>120</v>
      </c>
      <c r="B26" s="12" t="s">
        <v>120</v>
      </c>
      <c r="C26" s="27" t="s">
        <v>144</v>
      </c>
      <c r="D26" s="13">
        <v>85044090</v>
      </c>
      <c r="G26" s="13">
        <v>0.20599999999999999</v>
      </c>
      <c r="H26" s="13">
        <f t="shared" ref="H26:H36" si="3">+N26+M26</f>
        <v>279.04999999999995</v>
      </c>
      <c r="J26" s="12" t="s">
        <v>14</v>
      </c>
      <c r="K26" s="13">
        <v>24</v>
      </c>
      <c r="L26" s="13">
        <v>32</v>
      </c>
      <c r="M26" s="13">
        <v>16.97</v>
      </c>
      <c r="N26" s="13">
        <v>262.08</v>
      </c>
      <c r="O26" s="13">
        <f t="shared" si="2"/>
        <v>0</v>
      </c>
      <c r="P26" s="13">
        <f t="shared" si="1"/>
        <v>768</v>
      </c>
      <c r="R26" s="13" t="s">
        <v>107</v>
      </c>
      <c r="X26" s="13" t="s">
        <v>110</v>
      </c>
      <c r="Y26" s="13" t="s">
        <v>112</v>
      </c>
    </row>
    <row r="27" spans="1:25" s="13" customFormat="1">
      <c r="A27" s="12" t="s">
        <v>121</v>
      </c>
      <c r="B27" s="12" t="s">
        <v>121</v>
      </c>
      <c r="C27" s="27" t="s">
        <v>145</v>
      </c>
      <c r="D27" s="13">
        <v>85044090</v>
      </c>
      <c r="G27" s="13">
        <v>0.21299999999999999</v>
      </c>
      <c r="H27" s="13">
        <f t="shared" si="3"/>
        <v>283.85000000000002</v>
      </c>
      <c r="J27" s="12" t="s">
        <v>14</v>
      </c>
      <c r="K27" s="13">
        <v>24</v>
      </c>
      <c r="L27" s="13">
        <v>32</v>
      </c>
      <c r="M27" s="13">
        <v>16.97</v>
      </c>
      <c r="N27" s="13">
        <v>266.88</v>
      </c>
      <c r="O27" s="13">
        <f t="shared" si="2"/>
        <v>0</v>
      </c>
      <c r="P27" s="13">
        <f t="shared" si="1"/>
        <v>768</v>
      </c>
      <c r="R27" s="13" t="s">
        <v>107</v>
      </c>
      <c r="X27" s="13" t="s">
        <v>110</v>
      </c>
      <c r="Y27" s="13" t="s">
        <v>112</v>
      </c>
    </row>
    <row r="28" spans="1:25" s="13" customFormat="1">
      <c r="A28" s="12" t="s">
        <v>122</v>
      </c>
      <c r="B28" s="12" t="s">
        <v>122</v>
      </c>
      <c r="C28" s="27" t="s">
        <v>146</v>
      </c>
      <c r="D28" s="13">
        <v>85044090</v>
      </c>
      <c r="G28" s="13">
        <v>0.20599999999999999</v>
      </c>
      <c r="H28" s="13">
        <f t="shared" si="3"/>
        <v>277.13</v>
      </c>
      <c r="J28" s="12" t="s">
        <v>14</v>
      </c>
      <c r="K28" s="13">
        <v>24</v>
      </c>
      <c r="L28" s="13">
        <v>32</v>
      </c>
      <c r="M28" s="13">
        <v>16.97</v>
      </c>
      <c r="N28" s="13">
        <v>260.16000000000003</v>
      </c>
      <c r="O28" s="13">
        <f t="shared" si="2"/>
        <v>0</v>
      </c>
      <c r="P28" s="13">
        <f t="shared" si="1"/>
        <v>768</v>
      </c>
      <c r="R28" s="13" t="s">
        <v>107</v>
      </c>
      <c r="X28" s="13" t="s">
        <v>110</v>
      </c>
      <c r="Y28" s="13" t="s">
        <v>112</v>
      </c>
    </row>
    <row r="29" spans="1:25" s="13" customFormat="1">
      <c r="A29" s="12" t="s">
        <v>123</v>
      </c>
      <c r="B29" s="12" t="s">
        <v>123</v>
      </c>
      <c r="C29" s="27" t="s">
        <v>147</v>
      </c>
      <c r="D29" s="13">
        <v>85044090</v>
      </c>
      <c r="G29" s="13">
        <v>0.20780000000000001</v>
      </c>
      <c r="H29" s="13">
        <f>+N29+M29</f>
        <v>278.57000000000005</v>
      </c>
      <c r="J29" s="12" t="s">
        <v>14</v>
      </c>
      <c r="K29" s="13">
        <v>24</v>
      </c>
      <c r="L29" s="13">
        <v>32</v>
      </c>
      <c r="M29" s="13">
        <v>16.97</v>
      </c>
      <c r="N29" s="13">
        <v>261.60000000000002</v>
      </c>
      <c r="O29" s="13">
        <f t="shared" si="2"/>
        <v>0</v>
      </c>
      <c r="P29" s="13">
        <f t="shared" si="1"/>
        <v>768</v>
      </c>
      <c r="R29" s="13" t="s">
        <v>107</v>
      </c>
      <c r="X29" s="13" t="s">
        <v>110</v>
      </c>
      <c r="Y29" s="13" t="s">
        <v>112</v>
      </c>
    </row>
    <row r="30" spans="1:25" s="13" customFormat="1">
      <c r="A30" s="12" t="s">
        <v>124</v>
      </c>
      <c r="B30" s="12" t="s">
        <v>124</v>
      </c>
      <c r="C30" s="27" t="s">
        <v>148</v>
      </c>
      <c r="D30" s="13">
        <v>85044090</v>
      </c>
      <c r="G30" s="13">
        <v>0.21199999999999999</v>
      </c>
      <c r="H30" s="13">
        <f t="shared" si="3"/>
        <v>282.89</v>
      </c>
      <c r="J30" s="12" t="s">
        <v>14</v>
      </c>
      <c r="K30" s="13">
        <v>24</v>
      </c>
      <c r="L30" s="13">
        <v>32</v>
      </c>
      <c r="M30" s="13">
        <v>16.97</v>
      </c>
      <c r="N30" s="13">
        <v>265.92</v>
      </c>
      <c r="O30" s="13">
        <f t="shared" si="2"/>
        <v>0</v>
      </c>
      <c r="P30" s="13">
        <f t="shared" si="1"/>
        <v>768</v>
      </c>
      <c r="R30" s="13" t="s">
        <v>107</v>
      </c>
      <c r="X30" s="13" t="s">
        <v>110</v>
      </c>
      <c r="Y30" s="13" t="s">
        <v>112</v>
      </c>
    </row>
    <row r="31" spans="1:25" s="13" customFormat="1">
      <c r="A31" s="12" t="s">
        <v>248</v>
      </c>
      <c r="B31" s="12" t="s">
        <v>250</v>
      </c>
      <c r="C31" s="27" t="s">
        <v>59</v>
      </c>
      <c r="D31" s="13">
        <v>85044019</v>
      </c>
      <c r="G31" s="13">
        <v>0.187</v>
      </c>
      <c r="H31" s="31">
        <f>N31+M31</f>
        <v>206.22800000000001</v>
      </c>
      <c r="J31" s="38">
        <f>121.9*101.6*89.6/1000000</f>
        <v>1.1096995839999999</v>
      </c>
      <c r="K31" s="13">
        <v>16</v>
      </c>
      <c r="L31" s="13">
        <v>48</v>
      </c>
      <c r="M31" s="13">
        <v>17.3</v>
      </c>
      <c r="N31" s="31">
        <f>0.246*L31*K31</f>
        <v>188.928</v>
      </c>
      <c r="O31" s="31">
        <f>+H31-M31-N31</f>
        <v>0</v>
      </c>
      <c r="P31" s="13">
        <f>+K31*L31</f>
        <v>768</v>
      </c>
      <c r="R31" s="13" t="s">
        <v>216</v>
      </c>
      <c r="S31" s="13">
        <v>4</v>
      </c>
      <c r="T31" s="13" t="s">
        <v>215</v>
      </c>
      <c r="V31" s="13" t="s">
        <v>217</v>
      </c>
      <c r="W31" s="13" t="s">
        <v>76</v>
      </c>
      <c r="X31" s="13" t="s">
        <v>218</v>
      </c>
      <c r="Y31" s="13" t="s">
        <v>58</v>
      </c>
    </row>
    <row r="32" spans="1:25" s="13" customFormat="1">
      <c r="A32" s="12" t="s">
        <v>247</v>
      </c>
      <c r="B32" s="12" t="s">
        <v>247</v>
      </c>
      <c r="C32" s="27" t="s">
        <v>59</v>
      </c>
      <c r="D32" s="13">
        <v>85044019</v>
      </c>
      <c r="G32" s="13">
        <v>0.19</v>
      </c>
      <c r="H32" s="31">
        <f>N32+M32</f>
        <v>205.46</v>
      </c>
      <c r="J32" s="38">
        <f>121.9*101.6*89.6/1000000</f>
        <v>1.1096995839999999</v>
      </c>
      <c r="K32" s="13">
        <v>16</v>
      </c>
      <c r="L32" s="13">
        <v>48</v>
      </c>
      <c r="M32" s="13">
        <v>17.3</v>
      </c>
      <c r="N32" s="31">
        <f>0.245*L32*K32</f>
        <v>188.16</v>
      </c>
      <c r="O32" s="13">
        <f t="shared" ref="O32" si="4">+H32-M32-N32</f>
        <v>0</v>
      </c>
      <c r="P32" s="13">
        <f>+K32*L32</f>
        <v>768</v>
      </c>
      <c r="R32" s="13" t="s">
        <v>216</v>
      </c>
      <c r="S32" s="13">
        <v>4</v>
      </c>
      <c r="T32" s="13" t="s">
        <v>215</v>
      </c>
      <c r="V32" s="13" t="s">
        <v>217</v>
      </c>
      <c r="W32" s="13" t="s">
        <v>76</v>
      </c>
      <c r="X32" s="13" t="s">
        <v>218</v>
      </c>
      <c r="Y32" s="13" t="s">
        <v>58</v>
      </c>
    </row>
    <row r="33" spans="1:25" s="13" customFormat="1">
      <c r="A33" s="4" t="s">
        <v>249</v>
      </c>
      <c r="B33" s="4" t="s">
        <v>249</v>
      </c>
      <c r="C33" s="27" t="s">
        <v>59</v>
      </c>
      <c r="D33" s="13">
        <v>85044019</v>
      </c>
      <c r="G33" s="13">
        <v>0.17899999999999999</v>
      </c>
      <c r="H33" s="31">
        <f>N33+M33</f>
        <v>204.69200000000001</v>
      </c>
      <c r="J33" s="38">
        <f>121.9*101.6*89.6/1000000</f>
        <v>1.1096995839999999</v>
      </c>
      <c r="K33" s="13">
        <v>16</v>
      </c>
      <c r="L33" s="13">
        <v>48</v>
      </c>
      <c r="M33" s="13">
        <v>17.3</v>
      </c>
      <c r="N33" s="31">
        <f>0.244*L33*K33</f>
        <v>187.392</v>
      </c>
      <c r="P33" s="13">
        <f>+K33*L33</f>
        <v>768</v>
      </c>
      <c r="R33" s="13" t="s">
        <v>216</v>
      </c>
      <c r="T33" s="13" t="s">
        <v>215</v>
      </c>
      <c r="X33" s="13" t="s">
        <v>218</v>
      </c>
      <c r="Y33" s="13" t="s">
        <v>58</v>
      </c>
    </row>
    <row r="34" spans="1:25" s="13" customFormat="1">
      <c r="A34" s="12" t="s">
        <v>213</v>
      </c>
      <c r="B34" s="12" t="s">
        <v>213</v>
      </c>
      <c r="C34" s="27" t="s">
        <v>59</v>
      </c>
      <c r="D34" s="13">
        <v>85044019</v>
      </c>
      <c r="F34" s="13">
        <v>0.24299999999999999</v>
      </c>
      <c r="G34" s="13">
        <v>0.17799999999999999</v>
      </c>
      <c r="H34" s="31">
        <f>N34+M34</f>
        <v>204.624</v>
      </c>
      <c r="J34" s="38">
        <f>121.9*101.6*89.6/1000000</f>
        <v>1.1096995839999999</v>
      </c>
      <c r="K34" s="13">
        <v>16</v>
      </c>
      <c r="L34" s="13">
        <v>48</v>
      </c>
      <c r="M34" s="13">
        <v>18</v>
      </c>
      <c r="N34" s="31">
        <v>186.624</v>
      </c>
      <c r="O34" s="13">
        <f>+H34-M34-N34</f>
        <v>0</v>
      </c>
      <c r="P34" s="13">
        <f>+K34*L34</f>
        <v>768</v>
      </c>
      <c r="R34" s="13" t="s">
        <v>216</v>
      </c>
      <c r="S34" s="13">
        <v>4</v>
      </c>
      <c r="T34" s="13" t="s">
        <v>215</v>
      </c>
      <c r="V34" s="13" t="s">
        <v>217</v>
      </c>
      <c r="W34" s="13" t="s">
        <v>76</v>
      </c>
      <c r="X34" s="13" t="s">
        <v>218</v>
      </c>
      <c r="Y34" s="13" t="s">
        <v>58</v>
      </c>
    </row>
    <row r="35" spans="1:25" s="13" customFormat="1">
      <c r="A35" s="12" t="s">
        <v>125</v>
      </c>
      <c r="B35" s="12" t="s">
        <v>125</v>
      </c>
      <c r="C35" s="27" t="s">
        <v>149</v>
      </c>
      <c r="D35" s="13">
        <v>85044090</v>
      </c>
      <c r="G35" s="13">
        <v>0.20499999999999999</v>
      </c>
      <c r="H35" s="13">
        <f t="shared" si="3"/>
        <v>276.16999999999996</v>
      </c>
      <c r="J35" s="12" t="s">
        <v>14</v>
      </c>
      <c r="K35" s="13">
        <v>24</v>
      </c>
      <c r="L35" s="13">
        <v>32</v>
      </c>
      <c r="M35" s="13">
        <v>16.97</v>
      </c>
      <c r="N35" s="13">
        <v>259.2</v>
      </c>
      <c r="O35" s="13">
        <f t="shared" ref="O35:O59" si="5">+H35-M35-N35</f>
        <v>0</v>
      </c>
      <c r="P35" s="13">
        <f t="shared" ref="P35:P65" si="6">+K35*L35</f>
        <v>768</v>
      </c>
      <c r="R35" s="13" t="s">
        <v>107</v>
      </c>
      <c r="T35" s="13" t="s">
        <v>215</v>
      </c>
      <c r="X35" s="13" t="s">
        <v>110</v>
      </c>
      <c r="Y35" s="13" t="s">
        <v>112</v>
      </c>
    </row>
    <row r="36" spans="1:25" s="13" customFormat="1">
      <c r="A36" s="12" t="s">
        <v>126</v>
      </c>
      <c r="B36" s="12" t="s">
        <v>126</v>
      </c>
      <c r="C36" s="27" t="s">
        <v>150</v>
      </c>
      <c r="D36" s="13">
        <v>85044090</v>
      </c>
      <c r="G36" s="13">
        <v>0.19</v>
      </c>
      <c r="H36" s="13">
        <f t="shared" si="3"/>
        <v>246.41</v>
      </c>
      <c r="J36" s="12" t="s">
        <v>14</v>
      </c>
      <c r="K36" s="13">
        <v>30</v>
      </c>
      <c r="L36" s="13">
        <v>32</v>
      </c>
      <c r="M36" s="13">
        <v>16.97</v>
      </c>
      <c r="N36" s="13">
        <v>229.44</v>
      </c>
      <c r="O36" s="13">
        <f t="shared" si="5"/>
        <v>0</v>
      </c>
      <c r="P36" s="13">
        <f t="shared" si="6"/>
        <v>960</v>
      </c>
      <c r="X36" s="13" t="s">
        <v>163</v>
      </c>
      <c r="Y36" s="13" t="s">
        <v>162</v>
      </c>
    </row>
    <row r="37" spans="1:25" s="13" customFormat="1">
      <c r="A37" s="12" t="s">
        <v>127</v>
      </c>
      <c r="B37" s="12" t="s">
        <v>127</v>
      </c>
      <c r="C37" s="27" t="s">
        <v>151</v>
      </c>
      <c r="D37" s="13">
        <v>85044090</v>
      </c>
      <c r="J37" s="12" t="s">
        <v>14</v>
      </c>
      <c r="K37" s="13">
        <v>24</v>
      </c>
      <c r="L37" s="13">
        <v>32</v>
      </c>
      <c r="M37" s="13">
        <v>16.97</v>
      </c>
      <c r="O37" s="13">
        <f t="shared" si="5"/>
        <v>-16.97</v>
      </c>
      <c r="P37" s="13">
        <f t="shared" si="6"/>
        <v>768</v>
      </c>
      <c r="X37" s="13" t="s">
        <v>163</v>
      </c>
      <c r="Y37" s="13" t="s">
        <v>162</v>
      </c>
    </row>
    <row r="38" spans="1:25" s="13" customFormat="1">
      <c r="A38" s="12" t="s">
        <v>128</v>
      </c>
      <c r="B38" s="12" t="s">
        <v>128</v>
      </c>
      <c r="C38" s="27" t="s">
        <v>152</v>
      </c>
      <c r="D38" s="13">
        <v>85044090</v>
      </c>
      <c r="J38" s="12" t="s">
        <v>14</v>
      </c>
      <c r="K38" s="13">
        <v>24</v>
      </c>
      <c r="L38" s="13">
        <v>32</v>
      </c>
      <c r="M38" s="13">
        <v>16.97</v>
      </c>
      <c r="O38" s="13">
        <f t="shared" si="5"/>
        <v>-16.97</v>
      </c>
      <c r="P38" s="13">
        <f t="shared" si="6"/>
        <v>768</v>
      </c>
      <c r="X38" s="13" t="s">
        <v>163</v>
      </c>
      <c r="Y38" s="13" t="s">
        <v>162</v>
      </c>
    </row>
    <row r="39" spans="1:25" s="13" customFormat="1">
      <c r="A39" s="12" t="s">
        <v>129</v>
      </c>
      <c r="B39" s="12" t="s">
        <v>129</v>
      </c>
      <c r="C39" s="27" t="s">
        <v>153</v>
      </c>
      <c r="D39" s="13">
        <v>85044090</v>
      </c>
      <c r="J39" s="12" t="s">
        <v>14</v>
      </c>
      <c r="K39" s="13">
        <v>24</v>
      </c>
      <c r="L39" s="13">
        <v>32</v>
      </c>
      <c r="M39" s="13">
        <v>16.97</v>
      </c>
      <c r="O39" s="13">
        <f t="shared" si="5"/>
        <v>-16.97</v>
      </c>
      <c r="P39" s="13">
        <f t="shared" si="6"/>
        <v>768</v>
      </c>
      <c r="X39" s="13" t="s">
        <v>163</v>
      </c>
      <c r="Y39" s="13" t="s">
        <v>162</v>
      </c>
    </row>
    <row r="40" spans="1:25" s="13" customFormat="1">
      <c r="A40" s="12" t="s">
        <v>130</v>
      </c>
      <c r="B40" s="12" t="s">
        <v>130</v>
      </c>
      <c r="C40" s="27" t="s">
        <v>154</v>
      </c>
      <c r="D40" s="13">
        <v>85044090</v>
      </c>
      <c r="G40" s="13">
        <v>0.185</v>
      </c>
      <c r="H40" s="13">
        <f>N40+M40</f>
        <v>242.57</v>
      </c>
      <c r="J40" s="12" t="s">
        <v>14</v>
      </c>
      <c r="K40" s="13">
        <v>30</v>
      </c>
      <c r="L40" s="13">
        <v>32</v>
      </c>
      <c r="M40" s="13">
        <v>16.97</v>
      </c>
      <c r="N40" s="13">
        <f>0.235*L40*K40</f>
        <v>225.6</v>
      </c>
      <c r="O40" s="13">
        <f t="shared" si="5"/>
        <v>0</v>
      </c>
      <c r="P40" s="13">
        <f t="shared" si="6"/>
        <v>960</v>
      </c>
      <c r="X40" s="13" t="s">
        <v>163</v>
      </c>
      <c r="Y40" s="13" t="s">
        <v>162</v>
      </c>
    </row>
    <row r="41" spans="1:25" s="13" customFormat="1">
      <c r="A41" s="12" t="s">
        <v>131</v>
      </c>
      <c r="B41" s="12" t="s">
        <v>131</v>
      </c>
      <c r="C41" s="27" t="s">
        <v>155</v>
      </c>
      <c r="D41" s="13">
        <v>85044090</v>
      </c>
      <c r="G41" s="13">
        <v>0.185</v>
      </c>
      <c r="J41" s="12" t="s">
        <v>14</v>
      </c>
      <c r="K41" s="13">
        <v>24</v>
      </c>
      <c r="L41" s="13">
        <v>32</v>
      </c>
      <c r="M41" s="13">
        <v>16.97</v>
      </c>
      <c r="O41" s="13">
        <f t="shared" si="5"/>
        <v>-16.97</v>
      </c>
      <c r="P41" s="13">
        <f t="shared" si="6"/>
        <v>768</v>
      </c>
      <c r="X41" s="13" t="s">
        <v>163</v>
      </c>
      <c r="Y41" s="13" t="s">
        <v>162</v>
      </c>
    </row>
    <row r="42" spans="1:25" s="13" customFormat="1">
      <c r="A42" s="12" t="s">
        <v>132</v>
      </c>
      <c r="B42" s="12" t="s">
        <v>132</v>
      </c>
      <c r="C42" s="27" t="s">
        <v>156</v>
      </c>
      <c r="D42" s="13">
        <v>85044090</v>
      </c>
      <c r="J42" s="12" t="s">
        <v>14</v>
      </c>
      <c r="K42" s="13">
        <v>24</v>
      </c>
      <c r="L42" s="13">
        <v>32</v>
      </c>
      <c r="M42" s="13">
        <v>16.97</v>
      </c>
      <c r="O42" s="13">
        <f t="shared" si="5"/>
        <v>-16.97</v>
      </c>
      <c r="P42" s="13">
        <f t="shared" si="6"/>
        <v>768</v>
      </c>
      <c r="X42" s="13" t="s">
        <v>163</v>
      </c>
      <c r="Y42" s="13" t="s">
        <v>162</v>
      </c>
    </row>
    <row r="43" spans="1:25" s="13" customFormat="1">
      <c r="A43" s="12" t="s">
        <v>133</v>
      </c>
      <c r="B43" s="12" t="s">
        <v>133</v>
      </c>
      <c r="C43" s="27" t="s">
        <v>157</v>
      </c>
      <c r="D43" s="13">
        <v>85044090</v>
      </c>
      <c r="J43" s="12" t="s">
        <v>14</v>
      </c>
      <c r="K43" s="13">
        <v>24</v>
      </c>
      <c r="L43" s="13">
        <v>32</v>
      </c>
      <c r="M43" s="13">
        <v>16.97</v>
      </c>
      <c r="O43" s="13">
        <f t="shared" si="5"/>
        <v>-16.97</v>
      </c>
      <c r="P43" s="13">
        <f t="shared" si="6"/>
        <v>768</v>
      </c>
      <c r="X43" s="13" t="s">
        <v>163</v>
      </c>
      <c r="Y43" s="13" t="s">
        <v>162</v>
      </c>
    </row>
    <row r="44" spans="1:25" s="13" customFormat="1">
      <c r="A44" s="12" t="s">
        <v>134</v>
      </c>
      <c r="B44" s="12" t="s">
        <v>134</v>
      </c>
      <c r="C44" s="27" t="s">
        <v>158</v>
      </c>
      <c r="D44" s="13">
        <v>85044090</v>
      </c>
      <c r="G44" s="13">
        <v>0.31669999999999998</v>
      </c>
      <c r="H44" s="13">
        <v>113.87</v>
      </c>
      <c r="J44" s="12" t="s">
        <v>14</v>
      </c>
      <c r="K44" s="13">
        <v>30</v>
      </c>
      <c r="L44" s="13">
        <v>6</v>
      </c>
      <c r="M44" s="13">
        <v>16.97</v>
      </c>
      <c r="N44" s="13">
        <v>96.9</v>
      </c>
      <c r="O44" s="13">
        <f t="shared" si="5"/>
        <v>0</v>
      </c>
      <c r="P44" s="13">
        <f t="shared" si="6"/>
        <v>180</v>
      </c>
      <c r="W44" s="13" t="s">
        <v>164</v>
      </c>
      <c r="X44" s="13" t="s">
        <v>163</v>
      </c>
      <c r="Y44" s="13" t="s">
        <v>162</v>
      </c>
    </row>
    <row r="45" spans="1:25" s="13" customFormat="1">
      <c r="A45" s="12" t="s">
        <v>135</v>
      </c>
      <c r="B45" s="12" t="s">
        <v>135</v>
      </c>
      <c r="C45" s="27" t="s">
        <v>159</v>
      </c>
      <c r="D45" s="13">
        <v>85044090</v>
      </c>
      <c r="G45" s="13">
        <v>0.31669999999999998</v>
      </c>
      <c r="H45" s="13">
        <v>113.87</v>
      </c>
      <c r="J45" s="12" t="s">
        <v>14</v>
      </c>
      <c r="K45" s="13">
        <v>30</v>
      </c>
      <c r="L45" s="13">
        <v>6</v>
      </c>
      <c r="M45" s="13">
        <v>16.97</v>
      </c>
      <c r="N45" s="13">
        <v>96.9</v>
      </c>
      <c r="O45" s="13">
        <f t="shared" si="5"/>
        <v>0</v>
      </c>
      <c r="P45" s="13">
        <f t="shared" si="6"/>
        <v>180</v>
      </c>
      <c r="W45" s="13" t="s">
        <v>164</v>
      </c>
      <c r="X45" s="13" t="s">
        <v>163</v>
      </c>
      <c r="Y45" s="13" t="s">
        <v>162</v>
      </c>
    </row>
    <row r="46" spans="1:25" s="13" customFormat="1">
      <c r="A46" s="12" t="s">
        <v>136</v>
      </c>
      <c r="B46" s="12" t="s">
        <v>136</v>
      </c>
      <c r="C46" s="27" t="s">
        <v>160</v>
      </c>
      <c r="D46" s="13">
        <v>85044090</v>
      </c>
      <c r="G46" s="13">
        <v>0.31669999999999998</v>
      </c>
      <c r="H46" s="13">
        <v>113.87</v>
      </c>
      <c r="J46" s="12" t="s">
        <v>14</v>
      </c>
      <c r="K46" s="13">
        <v>30</v>
      </c>
      <c r="L46" s="13">
        <v>6</v>
      </c>
      <c r="M46" s="13">
        <v>16.97</v>
      </c>
      <c r="N46" s="13">
        <v>96.9</v>
      </c>
      <c r="O46" s="13">
        <f t="shared" si="5"/>
        <v>0</v>
      </c>
      <c r="P46" s="13">
        <f t="shared" si="6"/>
        <v>180</v>
      </c>
      <c r="W46" s="13" t="s">
        <v>164</v>
      </c>
      <c r="X46" s="13" t="s">
        <v>163</v>
      </c>
      <c r="Y46" s="13" t="s">
        <v>162</v>
      </c>
    </row>
    <row r="47" spans="1:25" s="13" customFormat="1">
      <c r="A47" s="12" t="s">
        <v>137</v>
      </c>
      <c r="B47" s="12" t="s">
        <v>137</v>
      </c>
      <c r="C47" s="27" t="s">
        <v>161</v>
      </c>
      <c r="D47" s="13">
        <v>85044090</v>
      </c>
      <c r="G47" s="13">
        <v>0.31669999999999998</v>
      </c>
      <c r="H47" s="13">
        <v>113.87</v>
      </c>
      <c r="J47" s="12" t="s">
        <v>14</v>
      </c>
      <c r="K47" s="13">
        <v>30</v>
      </c>
      <c r="L47" s="13">
        <v>6</v>
      </c>
      <c r="M47" s="13">
        <v>16.97</v>
      </c>
      <c r="N47" s="13">
        <v>96.9</v>
      </c>
      <c r="O47" s="13">
        <f t="shared" si="5"/>
        <v>0</v>
      </c>
      <c r="P47" s="13">
        <f t="shared" si="6"/>
        <v>180</v>
      </c>
      <c r="W47" s="13" t="s">
        <v>164</v>
      </c>
      <c r="X47" s="13" t="s">
        <v>163</v>
      </c>
      <c r="Y47" s="13" t="s">
        <v>162</v>
      </c>
    </row>
    <row r="48" spans="1:25" s="13" customFormat="1">
      <c r="A48" s="12" t="s">
        <v>230</v>
      </c>
      <c r="B48" s="12" t="s">
        <v>230</v>
      </c>
      <c r="C48" s="27" t="s">
        <v>233</v>
      </c>
      <c r="D48" s="13">
        <v>85044019</v>
      </c>
      <c r="G48" s="13">
        <v>2.4039999999999999</v>
      </c>
      <c r="H48" s="13">
        <f>2.986*P48+M48</f>
        <v>302.15600000000001</v>
      </c>
      <c r="J48" s="28">
        <f>119*110*110/1000000</f>
        <v>1.4399</v>
      </c>
      <c r="K48" s="13">
        <v>24</v>
      </c>
      <c r="L48" s="13">
        <v>4</v>
      </c>
      <c r="M48" s="13">
        <v>15.5</v>
      </c>
      <c r="N48" s="13">
        <f>2.986*L48*K48</f>
        <v>286.65600000000001</v>
      </c>
      <c r="O48" s="13">
        <v>0</v>
      </c>
      <c r="P48" s="13">
        <f t="shared" si="6"/>
        <v>96</v>
      </c>
      <c r="R48" s="13" t="s">
        <v>235</v>
      </c>
      <c r="S48" s="13" t="s">
        <v>31</v>
      </c>
      <c r="T48" s="13" t="s">
        <v>232</v>
      </c>
      <c r="X48" s="13" t="s">
        <v>238</v>
      </c>
      <c r="Y48" s="13" t="s">
        <v>237</v>
      </c>
    </row>
    <row r="49" spans="1:25" s="13" customFormat="1">
      <c r="A49" s="12" t="s">
        <v>231</v>
      </c>
      <c r="B49" s="12" t="s">
        <v>231</v>
      </c>
      <c r="C49" s="27" t="s">
        <v>234</v>
      </c>
      <c r="D49" s="13">
        <v>85044019</v>
      </c>
      <c r="G49" s="13">
        <v>2.3450000000000002</v>
      </c>
      <c r="H49" s="13">
        <f>2.912*P49+M49</f>
        <v>295.05200000000002</v>
      </c>
      <c r="J49" s="28">
        <f>119*110*110/1000000</f>
        <v>1.4399</v>
      </c>
      <c r="K49" s="13">
        <v>24</v>
      </c>
      <c r="L49" s="13">
        <v>4</v>
      </c>
      <c r="M49" s="13">
        <v>15.5</v>
      </c>
      <c r="N49" s="13">
        <f>2.912*L49*K49</f>
        <v>279.55200000000002</v>
      </c>
      <c r="O49" s="13">
        <v>0</v>
      </c>
      <c r="P49" s="13">
        <f t="shared" si="6"/>
        <v>96</v>
      </c>
      <c r="R49" s="13" t="s">
        <v>235</v>
      </c>
      <c r="S49" s="13" t="s">
        <v>31</v>
      </c>
      <c r="T49" s="13" t="s">
        <v>232</v>
      </c>
      <c r="X49" s="13" t="s">
        <v>236</v>
      </c>
      <c r="Y49" s="13" t="s">
        <v>237</v>
      </c>
    </row>
    <row r="50" spans="1:25" s="13" customFormat="1">
      <c r="A50" s="12" t="s">
        <v>227</v>
      </c>
      <c r="B50" s="12" t="s">
        <v>227</v>
      </c>
      <c r="C50" s="27" t="s">
        <v>228</v>
      </c>
      <c r="D50" s="13">
        <v>85044019</v>
      </c>
      <c r="G50" s="13">
        <v>0.96599999999999997</v>
      </c>
      <c r="H50" s="13">
        <f>N50+M50</f>
        <v>585.51199999999994</v>
      </c>
      <c r="J50" s="12">
        <f>117*114*109.4/1000000</f>
        <v>1.4591772000000003</v>
      </c>
      <c r="K50" s="13">
        <v>36</v>
      </c>
      <c r="L50" s="13">
        <v>14</v>
      </c>
      <c r="M50" s="13">
        <v>17</v>
      </c>
      <c r="N50" s="13">
        <f>1.128*K50*L50</f>
        <v>568.51199999999994</v>
      </c>
      <c r="O50" s="13">
        <v>0</v>
      </c>
      <c r="P50" s="13">
        <f>K50*L50</f>
        <v>504</v>
      </c>
      <c r="R50" s="13" t="s">
        <v>229</v>
      </c>
      <c r="S50" s="13" t="s">
        <v>84</v>
      </c>
      <c r="T50" s="13" t="s">
        <v>88</v>
      </c>
    </row>
    <row r="51" spans="1:25" s="13" customFormat="1">
      <c r="A51" s="12" t="s">
        <v>165</v>
      </c>
      <c r="B51" s="12" t="s">
        <v>165</v>
      </c>
      <c r="C51" s="27" t="s">
        <v>167</v>
      </c>
      <c r="D51" s="13">
        <v>85044019</v>
      </c>
      <c r="G51" s="12">
        <v>0.113</v>
      </c>
      <c r="H51" s="13">
        <v>269</v>
      </c>
      <c r="J51" s="12" t="s">
        <v>14</v>
      </c>
      <c r="K51" s="13">
        <v>24</v>
      </c>
      <c r="L51" s="13">
        <v>70</v>
      </c>
      <c r="M51" s="13">
        <v>17</v>
      </c>
      <c r="N51" s="13">
        <v>252</v>
      </c>
      <c r="O51" s="13">
        <f t="shared" si="5"/>
        <v>0</v>
      </c>
      <c r="P51" s="13">
        <f t="shared" si="6"/>
        <v>1680</v>
      </c>
    </row>
    <row r="52" spans="1:25" s="13" customFormat="1">
      <c r="A52" s="12" t="s">
        <v>166</v>
      </c>
      <c r="B52" s="12" t="s">
        <v>166</v>
      </c>
      <c r="C52" s="27" t="s">
        <v>168</v>
      </c>
      <c r="D52" s="13">
        <v>85044019</v>
      </c>
      <c r="G52" s="12">
        <v>0.13600000000000001</v>
      </c>
      <c r="H52" s="13">
        <v>302.83999999999997</v>
      </c>
      <c r="J52" s="12" t="s">
        <v>14</v>
      </c>
      <c r="K52" s="13">
        <v>24</v>
      </c>
      <c r="L52" s="13">
        <v>70</v>
      </c>
      <c r="M52" s="13">
        <v>17</v>
      </c>
      <c r="N52" s="13">
        <v>285.83999999999997</v>
      </c>
      <c r="O52" s="13">
        <f t="shared" si="5"/>
        <v>0</v>
      </c>
      <c r="P52" s="13">
        <f t="shared" si="6"/>
        <v>1680</v>
      </c>
    </row>
    <row r="53" spans="1:25" s="13" customFormat="1">
      <c r="A53" s="12" t="s">
        <v>169</v>
      </c>
      <c r="B53" s="12" t="s">
        <v>169</v>
      </c>
      <c r="C53" s="27" t="s">
        <v>173</v>
      </c>
      <c r="D53" s="13">
        <v>85044019</v>
      </c>
      <c r="G53" s="13">
        <v>0.125</v>
      </c>
      <c r="H53" s="13">
        <f>N53+M53</f>
        <v>166.5</v>
      </c>
      <c r="J53" s="12">
        <f>117*114*110/1000000</f>
        <v>1.4671799999999999</v>
      </c>
      <c r="K53" s="13">
        <v>36</v>
      </c>
      <c r="L53" s="13">
        <v>33</v>
      </c>
      <c r="M53" s="13">
        <v>18</v>
      </c>
      <c r="N53" s="13">
        <f>0.125*L53*K53</f>
        <v>148.5</v>
      </c>
      <c r="O53" s="13">
        <f t="shared" si="5"/>
        <v>0</v>
      </c>
      <c r="P53" s="13">
        <f t="shared" si="6"/>
        <v>1188</v>
      </c>
      <c r="R53" s="13" t="s">
        <v>30</v>
      </c>
      <c r="S53" s="13">
        <v>6</v>
      </c>
      <c r="U53" s="13" t="s">
        <v>174</v>
      </c>
      <c r="V53" s="13" t="s">
        <v>221</v>
      </c>
      <c r="W53" s="13" t="s">
        <v>170</v>
      </c>
      <c r="X53" s="13" t="s">
        <v>172</v>
      </c>
      <c r="Y53" s="13" t="s">
        <v>171</v>
      </c>
    </row>
    <row r="54" spans="1:25" s="13" customFormat="1">
      <c r="A54" s="12" t="s">
        <v>179</v>
      </c>
      <c r="B54" s="12" t="s">
        <v>179</v>
      </c>
      <c r="C54" s="27" t="s">
        <v>173</v>
      </c>
      <c r="D54" s="13">
        <v>85044019</v>
      </c>
      <c r="J54" s="12" t="s">
        <v>14</v>
      </c>
      <c r="O54" s="13">
        <f t="shared" si="5"/>
        <v>0</v>
      </c>
      <c r="P54" s="13">
        <f t="shared" si="6"/>
        <v>0</v>
      </c>
      <c r="W54" s="13" t="s">
        <v>180</v>
      </c>
      <c r="X54" s="13" t="s">
        <v>181</v>
      </c>
      <c r="Y54" s="13" t="s">
        <v>182</v>
      </c>
    </row>
    <row r="55" spans="1:25" s="13" customFormat="1">
      <c r="A55" s="12" t="s">
        <v>186</v>
      </c>
      <c r="B55" s="12" t="s">
        <v>186</v>
      </c>
      <c r="C55" s="27" t="s">
        <v>187</v>
      </c>
      <c r="D55" s="13">
        <v>85044019</v>
      </c>
      <c r="F55" s="13">
        <v>0.4</v>
      </c>
      <c r="G55" s="13">
        <v>0.313</v>
      </c>
      <c r="H55" s="31">
        <f>N55+M55</f>
        <v>361.27300000000002</v>
      </c>
      <c r="J55" s="12">
        <f>117*114*110/1000000</f>
        <v>1.4671799999999999</v>
      </c>
      <c r="K55" s="13">
        <v>36</v>
      </c>
      <c r="L55" s="13">
        <v>24</v>
      </c>
      <c r="M55" s="31">
        <v>15.673</v>
      </c>
      <c r="N55" s="13">
        <f>0.4*L55*K55</f>
        <v>345.6</v>
      </c>
      <c r="O55" s="13">
        <f t="shared" si="5"/>
        <v>0</v>
      </c>
      <c r="P55" s="13">
        <f t="shared" si="6"/>
        <v>864</v>
      </c>
      <c r="R55" s="13" t="s">
        <v>174</v>
      </c>
      <c r="S55" s="13">
        <v>6</v>
      </c>
      <c r="T55" s="13" t="s">
        <v>214</v>
      </c>
      <c r="W55" s="13" t="s">
        <v>188</v>
      </c>
      <c r="X55" s="13" t="s">
        <v>189</v>
      </c>
      <c r="Y55" s="13" t="s">
        <v>190</v>
      </c>
    </row>
    <row r="56" spans="1:25" s="13" customFormat="1">
      <c r="A56" s="12" t="s">
        <v>191</v>
      </c>
      <c r="B56" s="12" t="s">
        <v>191</v>
      </c>
      <c r="C56" s="27" t="s">
        <v>192</v>
      </c>
      <c r="D56" s="13">
        <v>85044019</v>
      </c>
      <c r="G56" s="13">
        <v>0.3</v>
      </c>
      <c r="H56" s="31">
        <f>N56+M56</f>
        <v>328.51300000000003</v>
      </c>
      <c r="J56" s="12">
        <f>114*117*110/1000000</f>
        <v>1.4671799999999999</v>
      </c>
      <c r="K56" s="13">
        <v>36</v>
      </c>
      <c r="L56" s="13">
        <v>22</v>
      </c>
      <c r="M56" s="31">
        <v>15.673</v>
      </c>
      <c r="N56" s="13">
        <f>0.395*L56*K56</f>
        <v>312.84000000000003</v>
      </c>
      <c r="O56" s="13">
        <f t="shared" si="5"/>
        <v>0</v>
      </c>
      <c r="P56" s="13">
        <f t="shared" si="6"/>
        <v>792</v>
      </c>
      <c r="R56" s="13" t="s">
        <v>174</v>
      </c>
      <c r="S56" s="13">
        <v>6</v>
      </c>
      <c r="T56" s="13" t="s">
        <v>214</v>
      </c>
      <c r="U56" s="13" t="s">
        <v>174</v>
      </c>
      <c r="W56" s="13" t="s">
        <v>193</v>
      </c>
      <c r="X56" s="13" t="s">
        <v>194</v>
      </c>
      <c r="Y56" s="13" t="s">
        <v>195</v>
      </c>
    </row>
    <row r="57" spans="1:25" s="13" customFormat="1">
      <c r="A57" s="12" t="s">
        <v>198</v>
      </c>
      <c r="B57" s="12" t="s">
        <v>198</v>
      </c>
      <c r="C57" s="27" t="s">
        <v>173</v>
      </c>
      <c r="D57" s="13">
        <v>85044019</v>
      </c>
      <c r="G57" s="13">
        <v>0.19500000000000001</v>
      </c>
      <c r="H57" s="13">
        <v>423.19400000000002</v>
      </c>
      <c r="J57" s="12">
        <f>117*114*110/1000000</f>
        <v>1.4671799999999999</v>
      </c>
      <c r="K57" s="13">
        <v>36</v>
      </c>
      <c r="L57" s="13">
        <v>52</v>
      </c>
      <c r="M57" s="13">
        <v>16.97</v>
      </c>
      <c r="N57" s="13">
        <v>406.22399999999999</v>
      </c>
      <c r="O57" s="13">
        <f t="shared" si="5"/>
        <v>0</v>
      </c>
      <c r="P57" s="13">
        <f t="shared" si="6"/>
        <v>1872</v>
      </c>
      <c r="R57" s="13" t="s">
        <v>30</v>
      </c>
      <c r="S57" s="13">
        <v>6</v>
      </c>
      <c r="T57" s="13" t="s">
        <v>88</v>
      </c>
      <c r="U57" s="13" t="s">
        <v>87</v>
      </c>
      <c r="X57" s="13" t="s">
        <v>202</v>
      </c>
      <c r="Y57" s="13" t="s">
        <v>201</v>
      </c>
    </row>
    <row r="58" spans="1:25" s="13" customFormat="1">
      <c r="A58" s="12" t="s">
        <v>199</v>
      </c>
      <c r="B58" s="12" t="s">
        <v>199</v>
      </c>
      <c r="C58" s="27" t="s">
        <v>200</v>
      </c>
      <c r="D58" s="13">
        <v>85044019</v>
      </c>
      <c r="G58" s="13">
        <v>0.15</v>
      </c>
      <c r="H58" s="13">
        <v>335.21</v>
      </c>
      <c r="J58" s="12">
        <f>117*114*110/1000000</f>
        <v>1.4671799999999999</v>
      </c>
      <c r="K58" s="13">
        <v>36</v>
      </c>
      <c r="L58" s="13">
        <v>52</v>
      </c>
      <c r="M58" s="13">
        <v>16.97</v>
      </c>
      <c r="N58" s="13">
        <v>318.24</v>
      </c>
      <c r="O58" s="13">
        <f t="shared" si="5"/>
        <v>0</v>
      </c>
      <c r="P58" s="13">
        <f t="shared" si="6"/>
        <v>1872</v>
      </c>
      <c r="R58" s="13" t="s">
        <v>30</v>
      </c>
      <c r="S58" s="13">
        <v>6</v>
      </c>
      <c r="T58" s="13" t="s">
        <v>88</v>
      </c>
      <c r="U58" s="13" t="s">
        <v>87</v>
      </c>
      <c r="X58" s="13" t="s">
        <v>204</v>
      </c>
      <c r="Y58" s="13" t="s">
        <v>203</v>
      </c>
    </row>
    <row r="59" spans="1:25" s="13" customFormat="1">
      <c r="A59" s="12" t="s">
        <v>205</v>
      </c>
      <c r="B59" s="12" t="s">
        <v>205</v>
      </c>
      <c r="C59" s="27" t="s">
        <v>167</v>
      </c>
      <c r="D59" s="13">
        <v>85044090</v>
      </c>
      <c r="G59" s="12">
        <v>0.113</v>
      </c>
      <c r="H59" s="13">
        <v>269</v>
      </c>
      <c r="J59" s="12" t="s">
        <v>14</v>
      </c>
      <c r="K59" s="13">
        <v>24</v>
      </c>
      <c r="L59" s="13">
        <v>70</v>
      </c>
      <c r="M59" s="13">
        <v>17</v>
      </c>
      <c r="N59" s="13">
        <v>252</v>
      </c>
      <c r="O59" s="13">
        <f t="shared" si="5"/>
        <v>0</v>
      </c>
      <c r="P59" s="13">
        <f t="shared" si="6"/>
        <v>1680</v>
      </c>
      <c r="X59" s="13" t="s">
        <v>219</v>
      </c>
      <c r="Y59" s="13" t="s">
        <v>112</v>
      </c>
    </row>
    <row r="60" spans="1:25" s="35" customFormat="1">
      <c r="A60" s="33" t="s">
        <v>304</v>
      </c>
      <c r="B60" s="33" t="s">
        <v>304</v>
      </c>
      <c r="C60" s="34" t="s">
        <v>306</v>
      </c>
      <c r="D60" s="13">
        <v>85044090</v>
      </c>
      <c r="E60" s="13"/>
      <c r="F60" s="13"/>
      <c r="G60" s="33">
        <v>0.33800000000000002</v>
      </c>
      <c r="H60" s="35">
        <v>260.57</v>
      </c>
      <c r="J60" s="33">
        <f>117*114*119/1000000</f>
        <v>1.5872219999999999</v>
      </c>
      <c r="K60" s="35">
        <v>24</v>
      </c>
      <c r="L60" s="35">
        <v>25</v>
      </c>
      <c r="M60" s="35">
        <v>16.97</v>
      </c>
      <c r="N60" s="35">
        <f>H60-M60</f>
        <v>243.6</v>
      </c>
      <c r="P60" s="35">
        <f t="shared" si="6"/>
        <v>600</v>
      </c>
      <c r="R60" s="13" t="s">
        <v>30</v>
      </c>
      <c r="S60" s="13" t="s">
        <v>31</v>
      </c>
      <c r="T60" s="13" t="s">
        <v>246</v>
      </c>
      <c r="U60" s="13" t="s">
        <v>245</v>
      </c>
      <c r="X60" s="13" t="s">
        <v>110</v>
      </c>
      <c r="Y60" s="13" t="s">
        <v>112</v>
      </c>
    </row>
    <row r="61" spans="1:25" s="35" customFormat="1">
      <c r="A61" s="33" t="s">
        <v>305</v>
      </c>
      <c r="B61" s="33" t="s">
        <v>305</v>
      </c>
      <c r="C61" s="34" t="s">
        <v>307</v>
      </c>
      <c r="D61" s="13">
        <v>85044090</v>
      </c>
      <c r="E61" s="13"/>
      <c r="F61" s="13"/>
      <c r="G61" s="33">
        <v>0.33800000000000002</v>
      </c>
      <c r="H61" s="35">
        <v>260.57</v>
      </c>
      <c r="J61" s="33">
        <f>117*114*119/1000000</f>
        <v>1.5872219999999999</v>
      </c>
      <c r="K61" s="35">
        <v>24</v>
      </c>
      <c r="L61" s="35">
        <v>25</v>
      </c>
      <c r="M61" s="35">
        <v>16.97</v>
      </c>
      <c r="N61" s="35">
        <f>H61-M61</f>
        <v>243.6</v>
      </c>
      <c r="P61" s="35">
        <f t="shared" si="6"/>
        <v>600</v>
      </c>
      <c r="R61" s="13" t="s">
        <v>30</v>
      </c>
      <c r="S61" s="13" t="s">
        <v>31</v>
      </c>
      <c r="T61" s="13" t="s">
        <v>246</v>
      </c>
      <c r="U61" s="13" t="s">
        <v>245</v>
      </c>
      <c r="X61" s="13" t="s">
        <v>110</v>
      </c>
      <c r="Y61" s="13" t="s">
        <v>112</v>
      </c>
    </row>
    <row r="62" spans="1:25" s="13" customFormat="1">
      <c r="A62" s="12" t="s">
        <v>206</v>
      </c>
      <c r="B62" s="12" t="s">
        <v>206</v>
      </c>
      <c r="C62" s="27" t="s">
        <v>168</v>
      </c>
      <c r="D62" s="13">
        <v>85044019</v>
      </c>
      <c r="G62" s="12">
        <v>0.13600000000000001</v>
      </c>
      <c r="H62" s="13">
        <v>302.83999999999997</v>
      </c>
      <c r="J62" s="12" t="s">
        <v>14</v>
      </c>
      <c r="K62" s="13">
        <v>24</v>
      </c>
      <c r="L62" s="13">
        <v>70</v>
      </c>
      <c r="M62" s="13">
        <v>17</v>
      </c>
      <c r="N62" s="13">
        <v>285.83999999999997</v>
      </c>
      <c r="O62" s="13">
        <f t="shared" ref="O62:O65" si="7">+H62-M62-N62</f>
        <v>0</v>
      </c>
      <c r="P62" s="13">
        <f t="shared" si="6"/>
        <v>1680</v>
      </c>
      <c r="X62" s="13" t="s">
        <v>225</v>
      </c>
      <c r="Y62" s="13" t="s">
        <v>226</v>
      </c>
    </row>
    <row r="63" spans="1:25" s="13" customFormat="1">
      <c r="A63" s="12" t="s">
        <v>207</v>
      </c>
      <c r="B63" s="12" t="s">
        <v>207</v>
      </c>
      <c r="C63" s="27" t="s">
        <v>208</v>
      </c>
      <c r="D63" s="13">
        <v>85044090</v>
      </c>
      <c r="G63" s="13">
        <v>0.67600000000000005</v>
      </c>
      <c r="J63" s="12" t="s">
        <v>14</v>
      </c>
      <c r="O63" s="13">
        <f t="shared" si="7"/>
        <v>0</v>
      </c>
      <c r="P63" s="13">
        <f t="shared" si="6"/>
        <v>0</v>
      </c>
    </row>
    <row r="64" spans="1:25" s="41" customFormat="1">
      <c r="A64" s="39" t="s">
        <v>242</v>
      </c>
      <c r="B64" s="12" t="s">
        <v>242</v>
      </c>
      <c r="C64" s="40" t="s">
        <v>241</v>
      </c>
      <c r="D64" s="41">
        <v>85044019</v>
      </c>
      <c r="G64" s="41">
        <v>0.45900000000000002</v>
      </c>
      <c r="H64" s="41">
        <f>0.592*P64+M64</f>
        <v>300.04999999999995</v>
      </c>
      <c r="J64" s="12">
        <f>117*114*119/1000000</f>
        <v>1.5872219999999999</v>
      </c>
      <c r="K64" s="41">
        <v>24</v>
      </c>
      <c r="L64" s="41">
        <v>20</v>
      </c>
      <c r="M64" s="41">
        <v>15.89</v>
      </c>
      <c r="N64" s="41">
        <f>H64-M64</f>
        <v>284.15999999999997</v>
      </c>
      <c r="P64" s="41">
        <f>+K64*L64</f>
        <v>480</v>
      </c>
      <c r="R64" s="41" t="s">
        <v>245</v>
      </c>
      <c r="S64" s="39" t="s">
        <v>31</v>
      </c>
      <c r="T64" s="41" t="s">
        <v>246</v>
      </c>
      <c r="U64" s="41" t="s">
        <v>245</v>
      </c>
      <c r="X64" s="41" t="s">
        <v>244</v>
      </c>
      <c r="Y64" s="41" t="s">
        <v>243</v>
      </c>
    </row>
    <row r="65" spans="1:25" s="13" customFormat="1">
      <c r="A65" s="12" t="s">
        <v>209</v>
      </c>
      <c r="B65" s="12" t="s">
        <v>209</v>
      </c>
      <c r="C65" s="27" t="s">
        <v>210</v>
      </c>
      <c r="D65" s="13">
        <v>85044090</v>
      </c>
      <c r="G65" s="13">
        <v>0.25700000000000001</v>
      </c>
      <c r="H65" s="13">
        <f>0.363*P65+M65</f>
        <v>226.38800000000001</v>
      </c>
      <c r="J65" s="12">
        <f>117*114*119/1000000</f>
        <v>1.5872219999999999</v>
      </c>
      <c r="K65" s="13">
        <v>24</v>
      </c>
      <c r="L65" s="13">
        <v>24</v>
      </c>
      <c r="M65" s="13">
        <v>17.3</v>
      </c>
      <c r="N65" s="13">
        <f>0.363*P65</f>
        <v>209.08799999999999</v>
      </c>
      <c r="O65" s="13">
        <f t="shared" si="7"/>
        <v>0</v>
      </c>
      <c r="P65" s="13">
        <f t="shared" si="6"/>
        <v>576</v>
      </c>
      <c r="S65" s="12" t="s">
        <v>31</v>
      </c>
      <c r="T65" s="13" t="s">
        <v>246</v>
      </c>
      <c r="U65" s="13" t="s">
        <v>245</v>
      </c>
      <c r="V65" s="13" t="s">
        <v>278</v>
      </c>
      <c r="W65" s="13">
        <v>2090</v>
      </c>
      <c r="X65" s="13" t="s">
        <v>211</v>
      </c>
      <c r="Y65" s="13" t="s">
        <v>212</v>
      </c>
    </row>
    <row r="66" spans="1:25" s="13" customFormat="1">
      <c r="A66" s="12" t="s">
        <v>222</v>
      </c>
      <c r="B66" s="12" t="s">
        <v>222</v>
      </c>
      <c r="C66" s="3" t="s">
        <v>223</v>
      </c>
      <c r="D66" s="13">
        <v>85044019</v>
      </c>
      <c r="G66" s="13">
        <v>0.28499999999999998</v>
      </c>
      <c r="J66" s="12"/>
      <c r="L66" s="13">
        <v>24</v>
      </c>
      <c r="O66" s="13">
        <f>+H66-M66-N66</f>
        <v>0</v>
      </c>
      <c r="P66" s="13">
        <f>+K66*L66</f>
        <v>0</v>
      </c>
      <c r="T66" s="13" t="s">
        <v>224</v>
      </c>
      <c r="X66" s="13" t="s">
        <v>279</v>
      </c>
      <c r="Y66" s="13" t="s">
        <v>280</v>
      </c>
    </row>
    <row r="67" spans="1:25" s="13" customFormat="1">
      <c r="A67" s="12" t="s">
        <v>239</v>
      </c>
      <c r="B67" s="12" t="s">
        <v>239</v>
      </c>
      <c r="C67" s="3" t="s">
        <v>240</v>
      </c>
      <c r="D67" s="13">
        <v>85044019</v>
      </c>
      <c r="G67" s="13">
        <v>0.156</v>
      </c>
      <c r="J67" s="12"/>
      <c r="L67" s="13">
        <v>24</v>
      </c>
      <c r="O67" s="13">
        <f>+H67-M67-N67</f>
        <v>0</v>
      </c>
      <c r="P67" s="13">
        <f>+K67*L67</f>
        <v>0</v>
      </c>
      <c r="T67" s="13" t="s">
        <v>224</v>
      </c>
      <c r="X67" s="13" t="s">
        <v>281</v>
      </c>
      <c r="Y67" s="13" t="s">
        <v>280</v>
      </c>
    </row>
    <row r="68" spans="1:25" s="13" customFormat="1">
      <c r="A68" s="12" t="s">
        <v>251</v>
      </c>
      <c r="B68" s="12" t="s">
        <v>251</v>
      </c>
      <c r="C68" s="27" t="s">
        <v>257</v>
      </c>
      <c r="D68" s="13">
        <v>85044090</v>
      </c>
      <c r="G68" s="13">
        <v>0.308</v>
      </c>
      <c r="J68" s="12">
        <f>117*114*119/1000000</f>
        <v>1.5872219999999999</v>
      </c>
      <c r="K68" s="13">
        <v>24</v>
      </c>
      <c r="L68" s="13">
        <v>25</v>
      </c>
      <c r="N68" s="13">
        <f>0.376*L68*K68</f>
        <v>225.60000000000002</v>
      </c>
      <c r="T68" s="13" t="s">
        <v>246</v>
      </c>
      <c r="U68" s="13" t="s">
        <v>245</v>
      </c>
      <c r="X68" s="13" t="s">
        <v>110</v>
      </c>
      <c r="Y68" s="13" t="s">
        <v>112</v>
      </c>
    </row>
    <row r="69" spans="1:25" s="13" customFormat="1">
      <c r="A69" s="12" t="s">
        <v>252</v>
      </c>
      <c r="B69" s="12" t="s">
        <v>252</v>
      </c>
      <c r="C69" s="27" t="s">
        <v>258</v>
      </c>
      <c r="D69" s="13">
        <v>85044090</v>
      </c>
      <c r="G69" s="13">
        <v>0.308</v>
      </c>
      <c r="J69" s="12">
        <f t="shared" ref="J69:J72" si="8">117*114*119/1000000</f>
        <v>1.5872219999999999</v>
      </c>
      <c r="K69" s="13">
        <v>24</v>
      </c>
      <c r="L69" s="13">
        <v>25</v>
      </c>
      <c r="N69" s="13">
        <f>0.376*L69*K69</f>
        <v>225.60000000000002</v>
      </c>
      <c r="T69" s="13" t="s">
        <v>246</v>
      </c>
      <c r="U69" s="13" t="s">
        <v>245</v>
      </c>
      <c r="X69" s="13" t="s">
        <v>110</v>
      </c>
      <c r="Y69" s="13" t="s">
        <v>112</v>
      </c>
    </row>
    <row r="70" spans="1:25" s="13" customFormat="1">
      <c r="A70" s="12" t="s">
        <v>253</v>
      </c>
      <c r="B70" s="12" t="s">
        <v>253</v>
      </c>
      <c r="C70" s="27" t="s">
        <v>259</v>
      </c>
      <c r="D70" s="13">
        <v>85044090</v>
      </c>
      <c r="G70" s="13">
        <v>0.32100000000000001</v>
      </c>
      <c r="J70" s="12">
        <f t="shared" si="8"/>
        <v>1.5872219999999999</v>
      </c>
      <c r="K70" s="13">
        <v>24</v>
      </c>
      <c r="L70" s="13">
        <v>25</v>
      </c>
      <c r="N70" s="13">
        <f>0.389*L70*K70</f>
        <v>233.39999999999998</v>
      </c>
      <c r="T70" s="13" t="s">
        <v>246</v>
      </c>
      <c r="U70" s="13" t="s">
        <v>245</v>
      </c>
      <c r="X70" s="13" t="s">
        <v>110</v>
      </c>
      <c r="Y70" s="13" t="s">
        <v>112</v>
      </c>
    </row>
    <row r="71" spans="1:25" s="13" customFormat="1">
      <c r="A71" s="12" t="s">
        <v>254</v>
      </c>
      <c r="B71" s="12" t="s">
        <v>254</v>
      </c>
      <c r="C71" s="27" t="s">
        <v>260</v>
      </c>
      <c r="D71" s="13">
        <v>85044090</v>
      </c>
      <c r="G71" s="13">
        <v>0.32100000000000001</v>
      </c>
      <c r="J71" s="12">
        <f t="shared" si="8"/>
        <v>1.5872219999999999</v>
      </c>
      <c r="K71" s="13">
        <v>24</v>
      </c>
      <c r="L71" s="13">
        <v>25</v>
      </c>
      <c r="N71" s="13">
        <f>0.389*L71*K71</f>
        <v>233.39999999999998</v>
      </c>
      <c r="T71" s="13" t="s">
        <v>246</v>
      </c>
      <c r="U71" s="13" t="s">
        <v>245</v>
      </c>
      <c r="X71" s="13" t="s">
        <v>110</v>
      </c>
      <c r="Y71" s="13" t="s">
        <v>112</v>
      </c>
    </row>
    <row r="72" spans="1:25" s="13" customFormat="1">
      <c r="A72" s="12" t="s">
        <v>255</v>
      </c>
      <c r="B72" s="12" t="s">
        <v>255</v>
      </c>
      <c r="C72" s="27" t="s">
        <v>261</v>
      </c>
      <c r="D72" s="13">
        <v>85044090</v>
      </c>
      <c r="G72" s="13">
        <v>0.374</v>
      </c>
      <c r="J72" s="12">
        <f t="shared" si="8"/>
        <v>1.5872219999999999</v>
      </c>
      <c r="K72" s="13">
        <v>24</v>
      </c>
      <c r="L72" s="13">
        <v>25</v>
      </c>
      <c r="N72" s="13">
        <f>0.442*L72*K72</f>
        <v>265.20000000000005</v>
      </c>
      <c r="T72" s="13" t="s">
        <v>246</v>
      </c>
      <c r="U72" s="13" t="s">
        <v>245</v>
      </c>
      <c r="X72" s="13" t="s">
        <v>110</v>
      </c>
      <c r="Y72" s="13" t="s">
        <v>112</v>
      </c>
    </row>
    <row r="73" spans="1:25" s="13" customFormat="1">
      <c r="A73" s="12" t="s">
        <v>256</v>
      </c>
      <c r="B73" s="12" t="s">
        <v>256</v>
      </c>
      <c r="C73" s="27" t="s">
        <v>262</v>
      </c>
      <c r="D73" s="13">
        <v>85044090</v>
      </c>
      <c r="G73" s="13">
        <v>0.374</v>
      </c>
      <c r="J73" s="12">
        <f>117*114*119/1000000</f>
        <v>1.5872219999999999</v>
      </c>
      <c r="K73" s="13">
        <v>24</v>
      </c>
      <c r="L73" s="13">
        <v>25</v>
      </c>
      <c r="N73" s="13">
        <f>0.442*L73*K73</f>
        <v>265.20000000000005</v>
      </c>
      <c r="T73" s="13" t="s">
        <v>246</v>
      </c>
      <c r="U73" s="13" t="s">
        <v>245</v>
      </c>
      <c r="X73" s="13" t="s">
        <v>110</v>
      </c>
      <c r="Y73" s="13" t="s">
        <v>112</v>
      </c>
    </row>
    <row r="74" spans="1:25" s="13" customFormat="1">
      <c r="A74" s="12" t="s">
        <v>263</v>
      </c>
      <c r="B74" s="12" t="s">
        <v>263</v>
      </c>
      <c r="C74" s="27" t="s">
        <v>264</v>
      </c>
      <c r="D74" s="13">
        <v>85044090</v>
      </c>
      <c r="F74" s="13">
        <v>0.64100000000000001</v>
      </c>
      <c r="G74" s="13">
        <v>0.58299999999999996</v>
      </c>
      <c r="H74" s="41">
        <f>G74*P74+M74</f>
        <v>350.65800000000002</v>
      </c>
      <c r="J74" s="12">
        <f>122*102*120/1000000</f>
        <v>1.4932799999999999</v>
      </c>
      <c r="K74" s="13">
        <v>24</v>
      </c>
      <c r="L74" s="13">
        <v>24</v>
      </c>
      <c r="M74" s="13">
        <v>14.85</v>
      </c>
      <c r="N74" s="13">
        <f>0.641*L74*K74</f>
        <v>369.21600000000001</v>
      </c>
      <c r="P74" s="13">
        <f>+K74*L74</f>
        <v>576</v>
      </c>
      <c r="T74" s="13" t="s">
        <v>184</v>
      </c>
      <c r="U74" s="13" t="s">
        <v>265</v>
      </c>
      <c r="W74" s="13" t="s">
        <v>356</v>
      </c>
      <c r="X74" s="13" t="s">
        <v>358</v>
      </c>
      <c r="Y74" s="13" t="s">
        <v>357</v>
      </c>
    </row>
    <row r="75" spans="1:25" s="13" customFormat="1">
      <c r="A75" s="12" t="s">
        <v>267</v>
      </c>
      <c r="B75" s="12" t="s">
        <v>267</v>
      </c>
      <c r="C75" s="27" t="s">
        <v>268</v>
      </c>
      <c r="D75" s="13">
        <v>85044090</v>
      </c>
      <c r="G75" s="13">
        <v>0.59199999999999997</v>
      </c>
      <c r="H75" s="13">
        <f>G75*P75+M75</f>
        <v>314.03800000000001</v>
      </c>
      <c r="J75" s="12"/>
      <c r="K75" s="13">
        <v>42</v>
      </c>
      <c r="L75" s="13">
        <v>12</v>
      </c>
      <c r="M75" s="13">
        <v>15.67</v>
      </c>
      <c r="N75" s="13">
        <f>0.693*L75*K75</f>
        <v>349.27199999999993</v>
      </c>
      <c r="P75" s="13">
        <v>504</v>
      </c>
      <c r="U75" s="13" t="s">
        <v>30</v>
      </c>
      <c r="X75" s="13" t="s">
        <v>272</v>
      </c>
      <c r="Y75" s="13" t="s">
        <v>273</v>
      </c>
    </row>
    <row r="76" spans="1:25" s="13" customFormat="1">
      <c r="A76" s="5" t="s">
        <v>269</v>
      </c>
      <c r="B76" s="5" t="s">
        <v>269</v>
      </c>
      <c r="C76" s="27" t="s">
        <v>270</v>
      </c>
      <c r="D76" s="13">
        <v>85044019</v>
      </c>
      <c r="F76" s="13">
        <v>0.33</v>
      </c>
      <c r="G76" s="13">
        <v>0.28000000000000003</v>
      </c>
      <c r="H76" s="13">
        <v>363.47</v>
      </c>
      <c r="J76" s="12">
        <f>1.17*1.14*1.19</f>
        <v>1.5872219999999997</v>
      </c>
      <c r="K76" s="13">
        <v>30</v>
      </c>
      <c r="L76" s="13">
        <v>35</v>
      </c>
      <c r="M76" s="13">
        <v>16.97</v>
      </c>
      <c r="N76" s="13">
        <f>H76-M76</f>
        <v>346.5</v>
      </c>
      <c r="P76" s="13">
        <f>L76*K76</f>
        <v>1050</v>
      </c>
      <c r="R76" s="13" t="s">
        <v>335</v>
      </c>
      <c r="S76" s="13">
        <v>5</v>
      </c>
      <c r="T76" s="13" t="s">
        <v>334</v>
      </c>
      <c r="U76" s="13" t="s">
        <v>335</v>
      </c>
      <c r="X76" s="13" t="s">
        <v>271</v>
      </c>
      <c r="Y76" s="13" t="s">
        <v>93</v>
      </c>
    </row>
    <row r="77" spans="1:25" s="13" customFormat="1">
      <c r="A77" s="12" t="s">
        <v>274</v>
      </c>
      <c r="B77" s="12" t="s">
        <v>274</v>
      </c>
      <c r="C77" s="27" t="s">
        <v>59</v>
      </c>
      <c r="D77" s="13">
        <v>85044090</v>
      </c>
      <c r="G77" s="13">
        <v>0.18</v>
      </c>
      <c r="H77" s="13">
        <v>208.53</v>
      </c>
      <c r="J77" s="12">
        <f>117*114*120/1000000</f>
        <v>1.60056</v>
      </c>
      <c r="K77" s="13">
        <v>16</v>
      </c>
      <c r="L77" s="13">
        <v>48</v>
      </c>
      <c r="M77" s="13">
        <v>17.3</v>
      </c>
      <c r="N77" s="13">
        <f>H77-M77</f>
        <v>191.23</v>
      </c>
      <c r="P77" s="13">
        <f>L77*K77</f>
        <v>768</v>
      </c>
      <c r="R77" s="13" t="s">
        <v>275</v>
      </c>
      <c r="T77" s="13" t="s">
        <v>215</v>
      </c>
      <c r="U77" s="13" t="s">
        <v>276</v>
      </c>
      <c r="W77" s="13" t="s">
        <v>76</v>
      </c>
      <c r="X77" s="13" t="s">
        <v>218</v>
      </c>
      <c r="Y77" s="13" t="s">
        <v>201</v>
      </c>
    </row>
    <row r="78" spans="1:25" s="13" customFormat="1">
      <c r="A78" s="12" t="s">
        <v>277</v>
      </c>
      <c r="B78" s="12" t="s">
        <v>277</v>
      </c>
      <c r="C78" s="27" t="s">
        <v>59</v>
      </c>
      <c r="D78" s="13">
        <v>85044090</v>
      </c>
      <c r="F78" s="13">
        <v>0.248</v>
      </c>
      <c r="G78" s="13">
        <v>0.187</v>
      </c>
      <c r="H78" s="13">
        <v>207.91</v>
      </c>
      <c r="J78" s="12">
        <f>117*114*102/1000000</f>
        <v>1.360476</v>
      </c>
      <c r="K78" s="13">
        <v>16</v>
      </c>
      <c r="L78" s="13">
        <v>48</v>
      </c>
      <c r="M78" s="13">
        <v>17.3</v>
      </c>
      <c r="N78" s="13">
        <v>190.46</v>
      </c>
      <c r="P78" s="13">
        <f>L78*K78</f>
        <v>768</v>
      </c>
      <c r="R78" s="13" t="s">
        <v>392</v>
      </c>
      <c r="T78" s="13" t="s">
        <v>215</v>
      </c>
      <c r="U78" s="13" t="s">
        <v>393</v>
      </c>
      <c r="W78" s="13" t="s">
        <v>76</v>
      </c>
      <c r="X78" s="13" t="s">
        <v>218</v>
      </c>
      <c r="Y78" s="13" t="s">
        <v>201</v>
      </c>
    </row>
    <row r="79" spans="1:25" s="13" customFormat="1">
      <c r="A79" s="12" t="s">
        <v>302</v>
      </c>
      <c r="B79" s="12" t="s">
        <v>302</v>
      </c>
      <c r="C79" s="27" t="s">
        <v>167</v>
      </c>
      <c r="D79" s="13">
        <v>85044090</v>
      </c>
      <c r="G79" s="13">
        <v>0.12</v>
      </c>
      <c r="H79" s="13">
        <v>264.89999999999998</v>
      </c>
      <c r="J79" s="12">
        <f>117*114*100/1000000</f>
        <v>1.3338000000000001</v>
      </c>
      <c r="K79" s="13">
        <v>24</v>
      </c>
      <c r="L79" s="13">
        <v>70</v>
      </c>
      <c r="M79" s="13">
        <v>14.58</v>
      </c>
      <c r="N79" s="13">
        <f>H79-M79</f>
        <v>250.31999999999996</v>
      </c>
      <c r="P79" s="13">
        <f>L79*K79</f>
        <v>1680</v>
      </c>
      <c r="S79" s="13" t="s">
        <v>31</v>
      </c>
      <c r="U79" s="13" t="s">
        <v>197</v>
      </c>
      <c r="X79" s="13" t="s">
        <v>303</v>
      </c>
      <c r="Y79" s="13" t="s">
        <v>112</v>
      </c>
    </row>
    <row r="80" spans="1:25" s="13" customFormat="1">
      <c r="A80" s="12" t="s">
        <v>308</v>
      </c>
      <c r="B80" s="12" t="s">
        <v>308</v>
      </c>
      <c r="C80" s="27" t="s">
        <v>309</v>
      </c>
      <c r="D80" s="13">
        <v>85044090</v>
      </c>
      <c r="J80" s="12"/>
    </row>
    <row r="81" spans="1:25" s="13" customFormat="1">
      <c r="A81" s="12" t="s">
        <v>310</v>
      </c>
      <c r="B81" s="12" t="s">
        <v>310</v>
      </c>
      <c r="C81" s="27" t="s">
        <v>208</v>
      </c>
      <c r="D81" s="13">
        <v>85044019</v>
      </c>
      <c r="G81" s="13">
        <v>0.65400000000000003</v>
      </c>
      <c r="H81" s="13">
        <v>377.35</v>
      </c>
      <c r="J81" s="12">
        <f>117*114*119/1000000</f>
        <v>1.5872219999999999</v>
      </c>
      <c r="K81" s="13">
        <v>48</v>
      </c>
      <c r="L81" s="13">
        <v>8</v>
      </c>
      <c r="M81" s="13">
        <v>16.97</v>
      </c>
      <c r="N81" s="13">
        <f>H81-M81</f>
        <v>360.38</v>
      </c>
      <c r="P81" s="13">
        <f>L81*K81</f>
        <v>384</v>
      </c>
      <c r="R81" s="13" t="s">
        <v>313</v>
      </c>
      <c r="U81" s="13" t="s">
        <v>245</v>
      </c>
      <c r="W81" s="13" t="s">
        <v>314</v>
      </c>
      <c r="X81" s="13" t="s">
        <v>312</v>
      </c>
      <c r="Y81" s="13" t="s">
        <v>311</v>
      </c>
    </row>
    <row r="82" spans="1:25" s="13" customFormat="1">
      <c r="A82" s="4" t="s">
        <v>315</v>
      </c>
      <c r="B82" s="4" t="s">
        <v>315</v>
      </c>
      <c r="C82" s="27" t="s">
        <v>59</v>
      </c>
      <c r="D82" s="13">
        <v>85044090</v>
      </c>
      <c r="G82" s="13">
        <v>0.17</v>
      </c>
      <c r="H82" s="13">
        <v>145.41</v>
      </c>
      <c r="J82" s="12">
        <f>117*114*120/1000000</f>
        <v>1.60056</v>
      </c>
      <c r="K82" s="13">
        <v>24</v>
      </c>
      <c r="L82" s="13">
        <v>16</v>
      </c>
      <c r="M82" s="13">
        <v>14.85</v>
      </c>
      <c r="N82" s="13">
        <f>H82-M82</f>
        <v>130.56</v>
      </c>
      <c r="P82" s="13">
        <f t="shared" ref="P82:P85" si="9">L82*K82</f>
        <v>384</v>
      </c>
      <c r="R82" s="13" t="s">
        <v>275</v>
      </c>
      <c r="T82" s="13" t="s">
        <v>396</v>
      </c>
      <c r="U82" s="13" t="s">
        <v>276</v>
      </c>
      <c r="X82" s="13" t="s">
        <v>218</v>
      </c>
      <c r="Y82" s="13" t="s">
        <v>201</v>
      </c>
    </row>
    <row r="83" spans="1:25" s="13" customFormat="1">
      <c r="A83" s="4" t="s">
        <v>316</v>
      </c>
      <c r="B83" s="4" t="s">
        <v>319</v>
      </c>
      <c r="C83" s="27" t="s">
        <v>59</v>
      </c>
      <c r="D83" s="13">
        <v>85044090</v>
      </c>
      <c r="G83" s="13">
        <v>0.18</v>
      </c>
      <c r="H83" s="13">
        <v>149.25</v>
      </c>
      <c r="J83" s="12">
        <f t="shared" ref="J83:J85" si="10">117*114*120/1000000</f>
        <v>1.60056</v>
      </c>
      <c r="K83" s="13">
        <v>24</v>
      </c>
      <c r="L83" s="13">
        <v>16</v>
      </c>
      <c r="M83" s="13">
        <v>14.85</v>
      </c>
      <c r="N83" s="13">
        <f t="shared" ref="N83:N85" si="11">H83-M83</f>
        <v>134.4</v>
      </c>
      <c r="P83" s="13">
        <f t="shared" si="9"/>
        <v>384</v>
      </c>
      <c r="R83" s="13" t="s">
        <v>275</v>
      </c>
      <c r="T83" s="13" t="s">
        <v>396</v>
      </c>
      <c r="U83" s="13" t="s">
        <v>276</v>
      </c>
      <c r="X83" s="13" t="s">
        <v>218</v>
      </c>
      <c r="Y83" s="13" t="s">
        <v>201</v>
      </c>
    </row>
    <row r="84" spans="1:25" s="13" customFormat="1">
      <c r="A84" s="4" t="s">
        <v>317</v>
      </c>
      <c r="B84" s="4" t="s">
        <v>317</v>
      </c>
      <c r="C84" s="27" t="s">
        <v>59</v>
      </c>
      <c r="D84" s="13">
        <v>85044090</v>
      </c>
      <c r="G84" s="13">
        <v>0.18</v>
      </c>
      <c r="H84" s="13">
        <v>149.63</v>
      </c>
      <c r="J84" s="12">
        <f t="shared" si="10"/>
        <v>1.60056</v>
      </c>
      <c r="K84" s="13">
        <v>24</v>
      </c>
      <c r="L84" s="13">
        <v>16</v>
      </c>
      <c r="M84" s="13">
        <v>14.85</v>
      </c>
      <c r="N84" s="13">
        <f t="shared" si="11"/>
        <v>134.78</v>
      </c>
      <c r="P84" s="13">
        <f t="shared" si="9"/>
        <v>384</v>
      </c>
      <c r="R84" s="13" t="s">
        <v>275</v>
      </c>
      <c r="T84" s="13" t="s">
        <v>396</v>
      </c>
      <c r="U84" s="13" t="s">
        <v>276</v>
      </c>
      <c r="X84" s="13" t="s">
        <v>218</v>
      </c>
      <c r="Y84" s="13" t="s">
        <v>201</v>
      </c>
    </row>
    <row r="85" spans="1:25" s="13" customFormat="1">
      <c r="A85" s="4" t="s">
        <v>318</v>
      </c>
      <c r="B85" s="4" t="s">
        <v>318</v>
      </c>
      <c r="C85" s="27" t="s">
        <v>59</v>
      </c>
      <c r="D85" s="13">
        <v>85044090</v>
      </c>
      <c r="G85" s="13">
        <v>0.18</v>
      </c>
      <c r="H85" s="13">
        <v>145.41</v>
      </c>
      <c r="J85" s="12">
        <f t="shared" si="10"/>
        <v>1.60056</v>
      </c>
      <c r="K85" s="13">
        <v>24</v>
      </c>
      <c r="L85" s="13">
        <v>16</v>
      </c>
      <c r="M85" s="13">
        <v>14.85</v>
      </c>
      <c r="N85" s="13">
        <f t="shared" si="11"/>
        <v>130.56</v>
      </c>
      <c r="P85" s="13">
        <f t="shared" si="9"/>
        <v>384</v>
      </c>
      <c r="R85" s="13" t="s">
        <v>275</v>
      </c>
      <c r="T85" s="13" t="s">
        <v>396</v>
      </c>
      <c r="U85" s="13" t="s">
        <v>276</v>
      </c>
      <c r="X85" s="13" t="s">
        <v>218</v>
      </c>
      <c r="Y85" s="13" t="s">
        <v>201</v>
      </c>
    </row>
    <row r="86" spans="1:25" s="13" customFormat="1">
      <c r="A86" s="12" t="s">
        <v>323</v>
      </c>
      <c r="B86" s="12" t="s">
        <v>323</v>
      </c>
      <c r="C86" s="27" t="s">
        <v>324</v>
      </c>
      <c r="D86" s="13">
        <v>85044090</v>
      </c>
      <c r="G86" s="13">
        <v>0.312</v>
      </c>
      <c r="J86" s="12"/>
      <c r="L86" s="13">
        <v>24</v>
      </c>
      <c r="T86" s="13" t="s">
        <v>325</v>
      </c>
      <c r="X86" s="12" t="s">
        <v>327</v>
      </c>
      <c r="Y86" s="12" t="s">
        <v>326</v>
      </c>
    </row>
    <row r="87" spans="1:25" s="13" customFormat="1">
      <c r="A87" s="12" t="s">
        <v>328</v>
      </c>
      <c r="B87" s="12" t="s">
        <v>328</v>
      </c>
      <c r="C87" s="27" t="s">
        <v>329</v>
      </c>
      <c r="D87" s="13">
        <v>85044090</v>
      </c>
      <c r="G87" s="13">
        <v>0.27300000000000002</v>
      </c>
      <c r="H87" s="13">
        <v>460.99</v>
      </c>
      <c r="J87" s="12">
        <f>117*114*119/1000000</f>
        <v>1.5872219999999999</v>
      </c>
      <c r="K87" s="13">
        <v>42</v>
      </c>
      <c r="L87" s="13">
        <v>32</v>
      </c>
      <c r="M87" s="13">
        <v>17.47</v>
      </c>
      <c r="N87" s="13">
        <f>H87-M87</f>
        <v>443.52</v>
      </c>
      <c r="P87" s="13">
        <v>1344</v>
      </c>
      <c r="R87" s="13" t="s">
        <v>245</v>
      </c>
      <c r="T87" s="13" t="s">
        <v>332</v>
      </c>
      <c r="U87" s="13" t="s">
        <v>245</v>
      </c>
      <c r="X87" s="13" t="s">
        <v>330</v>
      </c>
      <c r="Y87" s="13" t="s">
        <v>331</v>
      </c>
    </row>
    <row r="88" spans="1:25" s="13" customFormat="1">
      <c r="A88" s="12" t="s">
        <v>282</v>
      </c>
      <c r="B88" s="12" t="s">
        <v>282</v>
      </c>
      <c r="C88" s="27" t="s">
        <v>283</v>
      </c>
      <c r="D88" s="13">
        <v>85044090</v>
      </c>
      <c r="G88" s="13">
        <v>0.84</v>
      </c>
      <c r="H88" s="13">
        <f>N88+M88</f>
        <v>326.71000000000004</v>
      </c>
      <c r="J88" s="12">
        <f t="shared" ref="J88:J93" si="12">117*114*119/1000000</f>
        <v>1.5872219999999999</v>
      </c>
      <c r="K88" s="13">
        <v>36</v>
      </c>
      <c r="L88" s="13">
        <v>9</v>
      </c>
      <c r="M88" s="13">
        <v>15.67</v>
      </c>
      <c r="N88" s="13">
        <f>8.64*36</f>
        <v>311.04000000000002</v>
      </c>
      <c r="P88" s="13">
        <f>L88*K88</f>
        <v>324</v>
      </c>
      <c r="Q88" s="13">
        <v>0</v>
      </c>
      <c r="R88" s="13" t="s">
        <v>245</v>
      </c>
      <c r="T88" s="13" t="s">
        <v>368</v>
      </c>
      <c r="U88" s="13" t="s">
        <v>245</v>
      </c>
      <c r="W88" s="13" t="s">
        <v>282</v>
      </c>
      <c r="X88" s="13" t="s">
        <v>284</v>
      </c>
      <c r="Y88" s="13" t="s">
        <v>285</v>
      </c>
    </row>
    <row r="89" spans="1:25" s="13" customFormat="1">
      <c r="A89" s="12" t="s">
        <v>286</v>
      </c>
      <c r="B89" s="12" t="s">
        <v>286</v>
      </c>
      <c r="C89" s="27" t="s">
        <v>283</v>
      </c>
      <c r="D89" s="13">
        <v>85044090</v>
      </c>
      <c r="G89" s="13">
        <v>0.77300000000000002</v>
      </c>
      <c r="H89" s="13">
        <f t="shared" ref="H89:H105" si="13">N89+M89</f>
        <v>308.35000000000002</v>
      </c>
      <c r="J89" s="12">
        <f t="shared" si="12"/>
        <v>1.5872219999999999</v>
      </c>
      <c r="K89" s="13">
        <v>36</v>
      </c>
      <c r="L89" s="13">
        <v>9</v>
      </c>
      <c r="M89" s="13">
        <v>15.67</v>
      </c>
      <c r="N89" s="13">
        <f>8.13*K89</f>
        <v>292.68</v>
      </c>
      <c r="P89" s="13">
        <f t="shared" ref="P89:P94" si="14">L89*K89</f>
        <v>324</v>
      </c>
      <c r="R89" s="13" t="s">
        <v>245</v>
      </c>
      <c r="T89" s="13" t="s">
        <v>368</v>
      </c>
      <c r="U89" s="13" t="s">
        <v>245</v>
      </c>
      <c r="W89" s="13" t="s">
        <v>286</v>
      </c>
      <c r="X89" s="13" t="s">
        <v>287</v>
      </c>
      <c r="Y89" s="13" t="s">
        <v>288</v>
      </c>
    </row>
    <row r="90" spans="1:25" s="13" customFormat="1">
      <c r="A90" s="12" t="s">
        <v>290</v>
      </c>
      <c r="B90" s="12" t="s">
        <v>290</v>
      </c>
      <c r="C90" s="27" t="s">
        <v>409</v>
      </c>
      <c r="D90" s="13">
        <v>85044090</v>
      </c>
      <c r="G90" s="13">
        <v>0.77300000000000002</v>
      </c>
      <c r="H90" s="13">
        <f t="shared" si="13"/>
        <v>308.35000000000002</v>
      </c>
      <c r="J90" s="12">
        <f t="shared" si="12"/>
        <v>1.5872219999999999</v>
      </c>
      <c r="K90" s="13">
        <v>36</v>
      </c>
      <c r="L90" s="13">
        <v>9</v>
      </c>
      <c r="M90" s="13">
        <v>15.67</v>
      </c>
      <c r="N90" s="13">
        <f>8.13*K90</f>
        <v>292.68</v>
      </c>
      <c r="P90" s="13">
        <f t="shared" si="14"/>
        <v>324</v>
      </c>
      <c r="R90" s="13" t="s">
        <v>245</v>
      </c>
      <c r="T90" s="13" t="s">
        <v>368</v>
      </c>
      <c r="U90" s="13" t="s">
        <v>245</v>
      </c>
      <c r="W90" s="13" t="s">
        <v>290</v>
      </c>
      <c r="X90" s="13" t="s">
        <v>289</v>
      </c>
      <c r="Y90" s="13" t="s">
        <v>112</v>
      </c>
    </row>
    <row r="91" spans="1:25" s="13" customFormat="1">
      <c r="A91" s="12" t="s">
        <v>291</v>
      </c>
      <c r="B91" s="12" t="s">
        <v>291</v>
      </c>
      <c r="C91" s="27" t="s">
        <v>283</v>
      </c>
      <c r="D91" s="13">
        <v>85044090</v>
      </c>
      <c r="G91" s="13">
        <v>0.84</v>
      </c>
      <c r="H91" s="13">
        <f t="shared" si="13"/>
        <v>326.71000000000004</v>
      </c>
      <c r="J91" s="12">
        <f t="shared" si="12"/>
        <v>1.5872219999999999</v>
      </c>
      <c r="K91" s="13">
        <v>36</v>
      </c>
      <c r="L91" s="13">
        <v>9</v>
      </c>
      <c r="M91" s="13">
        <v>15.67</v>
      </c>
      <c r="N91" s="13">
        <f>8.64*36</f>
        <v>311.04000000000002</v>
      </c>
      <c r="P91" s="13">
        <f t="shared" si="14"/>
        <v>324</v>
      </c>
      <c r="R91" s="13" t="s">
        <v>245</v>
      </c>
      <c r="T91" s="13" t="s">
        <v>368</v>
      </c>
      <c r="U91" s="13" t="s">
        <v>245</v>
      </c>
      <c r="W91" s="13" t="s">
        <v>291</v>
      </c>
      <c r="X91" s="13" t="s">
        <v>284</v>
      </c>
      <c r="Y91" s="13" t="s">
        <v>285</v>
      </c>
    </row>
    <row r="92" spans="1:25" s="13" customFormat="1">
      <c r="A92" s="12" t="s">
        <v>292</v>
      </c>
      <c r="B92" s="12" t="s">
        <v>292</v>
      </c>
      <c r="C92" s="27" t="s">
        <v>320</v>
      </c>
      <c r="D92" s="13">
        <v>85044090</v>
      </c>
      <c r="G92" s="13">
        <v>0.63</v>
      </c>
      <c r="H92" s="13">
        <f>N92+M92</f>
        <v>261.91000000000003</v>
      </c>
      <c r="J92" s="12">
        <f t="shared" si="12"/>
        <v>1.5872219999999999</v>
      </c>
      <c r="K92" s="13">
        <v>36</v>
      </c>
      <c r="L92" s="13">
        <v>9</v>
      </c>
      <c r="M92" s="13">
        <v>15.67</v>
      </c>
      <c r="N92" s="13">
        <f>6.84*K92</f>
        <v>246.24</v>
      </c>
      <c r="P92" s="13">
        <f t="shared" si="14"/>
        <v>324</v>
      </c>
      <c r="R92" s="13" t="s">
        <v>245</v>
      </c>
      <c r="T92" s="13" t="s">
        <v>368</v>
      </c>
      <c r="W92" s="13" t="s">
        <v>292</v>
      </c>
      <c r="X92" s="13" t="s">
        <v>293</v>
      </c>
      <c r="Y92" s="13" t="s">
        <v>294</v>
      </c>
    </row>
    <row r="93" spans="1:25" s="13" customFormat="1">
      <c r="A93" s="12" t="s">
        <v>295</v>
      </c>
      <c r="B93" s="12" t="s">
        <v>295</v>
      </c>
      <c r="C93" s="27" t="s">
        <v>320</v>
      </c>
      <c r="D93" s="13">
        <v>85044090</v>
      </c>
      <c r="G93" s="13">
        <v>0.63600000000000001</v>
      </c>
      <c r="H93" s="13">
        <f t="shared" si="13"/>
        <v>264.43</v>
      </c>
      <c r="J93" s="12">
        <f t="shared" si="12"/>
        <v>1.5872219999999999</v>
      </c>
      <c r="K93" s="13">
        <v>36</v>
      </c>
      <c r="L93" s="13">
        <v>9</v>
      </c>
      <c r="M93" s="13">
        <v>15.67</v>
      </c>
      <c r="N93" s="13">
        <f>6.91*K93</f>
        <v>248.76</v>
      </c>
      <c r="P93" s="13">
        <f t="shared" si="14"/>
        <v>324</v>
      </c>
      <c r="R93" s="13" t="s">
        <v>245</v>
      </c>
      <c r="T93" s="13" t="s">
        <v>368</v>
      </c>
      <c r="W93" s="13" t="s">
        <v>295</v>
      </c>
      <c r="X93" s="13" t="s">
        <v>293</v>
      </c>
      <c r="Y93" s="13" t="s">
        <v>294</v>
      </c>
    </row>
    <row r="94" spans="1:25" s="13" customFormat="1">
      <c r="A94" s="39" t="s">
        <v>296</v>
      </c>
      <c r="B94" s="39" t="s">
        <v>296</v>
      </c>
      <c r="C94" s="27" t="s">
        <v>321</v>
      </c>
      <c r="D94" s="13">
        <v>85044090</v>
      </c>
      <c r="F94" s="13">
        <v>1.47</v>
      </c>
      <c r="G94" s="13">
        <v>1.27</v>
      </c>
      <c r="H94" s="13">
        <f t="shared" si="13"/>
        <v>250.86999999999998</v>
      </c>
      <c r="J94" s="12">
        <f>117*114*120/1000000</f>
        <v>1.60056</v>
      </c>
      <c r="K94" s="13">
        <v>20</v>
      </c>
      <c r="L94" s="13">
        <v>8</v>
      </c>
      <c r="M94" s="13">
        <v>15.67</v>
      </c>
      <c r="N94" s="13">
        <f>11.76*K94</f>
        <v>235.2</v>
      </c>
      <c r="P94" s="13">
        <f t="shared" si="14"/>
        <v>160</v>
      </c>
      <c r="R94" s="13" t="s">
        <v>276</v>
      </c>
      <c r="T94" s="13" t="s">
        <v>368</v>
      </c>
      <c r="U94" s="13" t="s">
        <v>276</v>
      </c>
      <c r="W94" s="41" t="s">
        <v>296</v>
      </c>
      <c r="X94" s="13" t="s">
        <v>297</v>
      </c>
      <c r="Y94" s="13" t="s">
        <v>298</v>
      </c>
    </row>
    <row r="95" spans="1:25" s="13" customFormat="1">
      <c r="A95" s="12" t="s">
        <v>299</v>
      </c>
      <c r="B95" s="12"/>
      <c r="C95" s="27" t="s">
        <v>322</v>
      </c>
      <c r="D95" s="13">
        <v>85044090</v>
      </c>
      <c r="H95" s="13">
        <f t="shared" si="13"/>
        <v>15.67</v>
      </c>
      <c r="J95" s="12"/>
      <c r="M95" s="13">
        <v>15.67</v>
      </c>
      <c r="W95" s="13" t="s">
        <v>299</v>
      </c>
      <c r="X95" s="13" t="s">
        <v>300</v>
      </c>
      <c r="Y95" s="13" t="s">
        <v>301</v>
      </c>
    </row>
    <row r="96" spans="1:25" s="13" customFormat="1">
      <c r="A96" s="6" t="s">
        <v>336</v>
      </c>
      <c r="B96" s="6" t="s">
        <v>336</v>
      </c>
      <c r="C96" s="27"/>
      <c r="D96" s="13">
        <v>85044090</v>
      </c>
      <c r="H96" s="13">
        <f t="shared" si="13"/>
        <v>398.71</v>
      </c>
      <c r="J96" s="12">
        <f>117*114*119/1000000</f>
        <v>1.5872219999999999</v>
      </c>
      <c r="K96" s="13">
        <v>42</v>
      </c>
      <c r="L96" s="13">
        <v>9</v>
      </c>
      <c r="M96" s="13">
        <v>15.67</v>
      </c>
      <c r="N96" s="13">
        <f>9.12*K96</f>
        <v>383.03999999999996</v>
      </c>
      <c r="P96" s="13">
        <f>L96*K96</f>
        <v>378</v>
      </c>
      <c r="R96" s="13" t="s">
        <v>104</v>
      </c>
    </row>
    <row r="97" spans="1:25" s="13" customFormat="1">
      <c r="A97" s="6" t="s">
        <v>337</v>
      </c>
      <c r="B97" s="6" t="s">
        <v>337</v>
      </c>
      <c r="C97" s="27" t="s">
        <v>346</v>
      </c>
      <c r="D97" s="13">
        <v>85044090</v>
      </c>
      <c r="F97" s="13">
        <v>1.109</v>
      </c>
      <c r="G97" s="13">
        <v>0.97899999999999998</v>
      </c>
      <c r="H97" s="13">
        <f t="shared" si="13"/>
        <v>374.95000000000005</v>
      </c>
      <c r="J97" s="12">
        <f t="shared" ref="J97:J105" si="15">117*114*119/1000000</f>
        <v>1.5872219999999999</v>
      </c>
      <c r="K97" s="13">
        <v>36</v>
      </c>
      <c r="L97" s="13">
        <v>9</v>
      </c>
      <c r="M97" s="13">
        <v>15.67</v>
      </c>
      <c r="N97" s="13">
        <f>9.98*K97</f>
        <v>359.28000000000003</v>
      </c>
      <c r="P97" s="13">
        <f t="shared" ref="P97:P105" si="16">L97*K97</f>
        <v>324</v>
      </c>
      <c r="R97" s="13" t="s">
        <v>104</v>
      </c>
      <c r="T97" s="13" t="s">
        <v>368</v>
      </c>
      <c r="W97" s="13" t="s">
        <v>348</v>
      </c>
      <c r="X97" s="13" t="s">
        <v>347</v>
      </c>
      <c r="Y97" s="13" t="s">
        <v>349</v>
      </c>
    </row>
    <row r="98" spans="1:25" s="13" customFormat="1">
      <c r="A98" s="6" t="s">
        <v>338</v>
      </c>
      <c r="B98" s="6" t="s">
        <v>338</v>
      </c>
      <c r="C98" s="27"/>
      <c r="D98" s="13">
        <v>85044090</v>
      </c>
      <c r="H98" s="13">
        <f t="shared" si="13"/>
        <v>407.11</v>
      </c>
      <c r="J98" s="12">
        <f t="shared" si="15"/>
        <v>1.5872219999999999</v>
      </c>
      <c r="K98" s="13">
        <v>42</v>
      </c>
      <c r="L98" s="13">
        <v>9</v>
      </c>
      <c r="M98" s="13">
        <v>15.67</v>
      </c>
      <c r="N98" s="13">
        <f>9.32*K98</f>
        <v>391.44</v>
      </c>
      <c r="P98" s="13">
        <f t="shared" si="16"/>
        <v>378</v>
      </c>
      <c r="R98" s="13" t="s">
        <v>104</v>
      </c>
    </row>
    <row r="99" spans="1:25" s="13" customFormat="1">
      <c r="A99" s="6" t="s">
        <v>388</v>
      </c>
      <c r="B99" s="6" t="s">
        <v>388</v>
      </c>
      <c r="C99" s="27" t="s">
        <v>389</v>
      </c>
      <c r="D99" s="13">
        <v>85044090</v>
      </c>
      <c r="F99" s="13">
        <v>1.31</v>
      </c>
      <c r="G99" s="13">
        <v>0.89</v>
      </c>
      <c r="H99" s="13">
        <f t="shared" si="13"/>
        <v>518.41</v>
      </c>
      <c r="J99" s="12">
        <f t="shared" si="15"/>
        <v>1.5872219999999999</v>
      </c>
      <c r="K99" s="13">
        <v>42</v>
      </c>
      <c r="L99" s="13">
        <v>9</v>
      </c>
      <c r="M99" s="13">
        <v>15.67</v>
      </c>
      <c r="N99" s="13">
        <f>11.97*K99</f>
        <v>502.74</v>
      </c>
      <c r="P99" s="13">
        <f t="shared" si="16"/>
        <v>378</v>
      </c>
      <c r="R99" s="13" t="s">
        <v>104</v>
      </c>
      <c r="W99" s="13" t="s">
        <v>388</v>
      </c>
      <c r="X99" s="13" t="s">
        <v>390</v>
      </c>
      <c r="Y99" s="13" t="s">
        <v>391</v>
      </c>
    </row>
    <row r="100" spans="1:25" s="13" customFormat="1">
      <c r="A100" s="6" t="s">
        <v>339</v>
      </c>
      <c r="B100" s="6" t="s">
        <v>339</v>
      </c>
      <c r="C100" s="27" t="s">
        <v>365</v>
      </c>
      <c r="D100" s="13">
        <v>85044090</v>
      </c>
      <c r="F100" s="13">
        <v>1.24</v>
      </c>
      <c r="G100" s="13">
        <v>1.1100000000000001</v>
      </c>
      <c r="H100" s="13">
        <f t="shared" si="13"/>
        <v>415.99</v>
      </c>
      <c r="J100" s="12">
        <f t="shared" si="15"/>
        <v>1.5872219999999999</v>
      </c>
      <c r="K100" s="13">
        <v>36</v>
      </c>
      <c r="L100" s="13">
        <v>9</v>
      </c>
      <c r="M100" s="13">
        <v>15.67</v>
      </c>
      <c r="N100" s="13">
        <f>11.12*K100</f>
        <v>400.32</v>
      </c>
      <c r="P100" s="13">
        <f t="shared" si="16"/>
        <v>324</v>
      </c>
      <c r="R100" s="13" t="s">
        <v>104</v>
      </c>
      <c r="W100" s="6" t="s">
        <v>339</v>
      </c>
      <c r="X100" s="13" t="s">
        <v>366</v>
      </c>
      <c r="Y100" s="13" t="s">
        <v>367</v>
      </c>
    </row>
    <row r="101" spans="1:25" s="13" customFormat="1">
      <c r="A101" s="7"/>
      <c r="B101" s="7"/>
      <c r="C101" s="27" t="s">
        <v>365</v>
      </c>
      <c r="H101" s="13">
        <f t="shared" si="13"/>
        <v>15.67</v>
      </c>
      <c r="J101" s="12"/>
      <c r="M101" s="13">
        <v>15.67</v>
      </c>
    </row>
    <row r="102" spans="1:25" s="13" customFormat="1">
      <c r="A102" s="6" t="s">
        <v>340</v>
      </c>
      <c r="B102" s="6" t="s">
        <v>340</v>
      </c>
      <c r="C102" s="27"/>
      <c r="D102" s="13">
        <v>85044090</v>
      </c>
      <c r="H102" s="13">
        <f t="shared" si="13"/>
        <v>278.07</v>
      </c>
      <c r="J102" s="12">
        <f t="shared" si="15"/>
        <v>1.5872219999999999</v>
      </c>
      <c r="K102" s="13">
        <v>20</v>
      </c>
      <c r="L102" s="13">
        <v>8</v>
      </c>
      <c r="M102" s="13">
        <v>15.67</v>
      </c>
      <c r="N102" s="13">
        <f>13.12*K102</f>
        <v>262.39999999999998</v>
      </c>
      <c r="P102" s="13">
        <f t="shared" si="16"/>
        <v>160</v>
      </c>
      <c r="R102" s="13" t="s">
        <v>343</v>
      </c>
    </row>
    <row r="103" spans="1:25" s="13" customFormat="1">
      <c r="A103" s="6" t="s">
        <v>341</v>
      </c>
      <c r="B103" s="6" t="s">
        <v>341</v>
      </c>
      <c r="C103" s="27"/>
      <c r="D103" s="13">
        <v>85044090</v>
      </c>
      <c r="H103" s="13">
        <f t="shared" si="13"/>
        <v>386.11</v>
      </c>
      <c r="J103" s="12">
        <f t="shared" si="15"/>
        <v>1.5872219999999999</v>
      </c>
      <c r="K103" s="13">
        <v>42</v>
      </c>
      <c r="L103" s="13">
        <v>9</v>
      </c>
      <c r="M103" s="13">
        <v>15.67</v>
      </c>
      <c r="N103" s="13">
        <f>8.82*K103</f>
        <v>370.44</v>
      </c>
      <c r="P103" s="13">
        <f t="shared" si="16"/>
        <v>378</v>
      </c>
      <c r="R103" s="13" t="s">
        <v>104</v>
      </c>
    </row>
    <row r="104" spans="1:25" s="13" customFormat="1">
      <c r="A104" s="6" t="s">
        <v>342</v>
      </c>
      <c r="B104" s="6" t="s">
        <v>342</v>
      </c>
      <c r="C104" s="27"/>
      <c r="D104" s="13">
        <v>85044090</v>
      </c>
      <c r="H104" s="13">
        <f t="shared" si="13"/>
        <v>306.07</v>
      </c>
      <c r="J104" s="12">
        <f t="shared" si="15"/>
        <v>1.5872219999999999</v>
      </c>
      <c r="K104" s="13">
        <v>30</v>
      </c>
      <c r="L104" s="13">
        <v>8</v>
      </c>
      <c r="M104" s="13">
        <v>15.67</v>
      </c>
      <c r="N104" s="13">
        <f>9.68*K104</f>
        <v>290.39999999999998</v>
      </c>
      <c r="P104" s="13">
        <f t="shared" si="16"/>
        <v>240</v>
      </c>
      <c r="R104" s="13" t="s">
        <v>104</v>
      </c>
    </row>
    <row r="105" spans="1:25" s="13" customFormat="1">
      <c r="A105" s="5" t="s">
        <v>344</v>
      </c>
      <c r="B105" s="5" t="s">
        <v>344</v>
      </c>
      <c r="C105" s="27" t="s">
        <v>346</v>
      </c>
      <c r="D105" s="13">
        <v>85044090</v>
      </c>
      <c r="F105" s="13">
        <v>1.109</v>
      </c>
      <c r="G105" s="13">
        <v>0.97899999999999998</v>
      </c>
      <c r="H105" s="13">
        <f t="shared" si="13"/>
        <v>374.95000000000005</v>
      </c>
      <c r="J105" s="12">
        <f t="shared" si="15"/>
        <v>1.5872219999999999</v>
      </c>
      <c r="K105" s="13">
        <v>36</v>
      </c>
      <c r="L105" s="13">
        <v>9</v>
      </c>
      <c r="M105" s="13">
        <v>15.67</v>
      </c>
      <c r="N105" s="13">
        <f>9.98*K105</f>
        <v>359.28000000000003</v>
      </c>
      <c r="P105" s="13">
        <f t="shared" si="16"/>
        <v>324</v>
      </c>
      <c r="R105" s="13" t="s">
        <v>104</v>
      </c>
      <c r="W105" s="13" t="s">
        <v>344</v>
      </c>
      <c r="X105" s="13" t="s">
        <v>350</v>
      </c>
      <c r="Y105" s="13" t="s">
        <v>351</v>
      </c>
    </row>
    <row r="106" spans="1:25" s="13" customFormat="1">
      <c r="A106" s="5" t="s">
        <v>352</v>
      </c>
      <c r="B106" s="5" t="s">
        <v>352</v>
      </c>
      <c r="C106" s="27" t="s">
        <v>353</v>
      </c>
      <c r="D106" s="13">
        <v>85044090</v>
      </c>
      <c r="J106" s="12"/>
      <c r="W106" s="5" t="s">
        <v>354</v>
      </c>
      <c r="X106" s="13" t="s">
        <v>355</v>
      </c>
      <c r="Y106" s="13" t="s">
        <v>201</v>
      </c>
    </row>
    <row r="107" spans="1:25" s="13" customFormat="1" ht="18.75">
      <c r="A107" s="12" t="s">
        <v>359</v>
      </c>
      <c r="B107" s="12" t="s">
        <v>359</v>
      </c>
      <c r="C107" s="27" t="s">
        <v>361</v>
      </c>
      <c r="D107" s="13">
        <v>85044019</v>
      </c>
      <c r="F107" s="13">
        <v>0.77700000000000002</v>
      </c>
      <c r="G107" s="13">
        <v>0.68200000000000005</v>
      </c>
      <c r="H107" s="13">
        <v>520.47</v>
      </c>
      <c r="J107" s="12">
        <f>117*114*119/1000000</f>
        <v>1.5872219999999999</v>
      </c>
      <c r="K107" s="13">
        <v>24</v>
      </c>
      <c r="L107" s="13">
        <v>27</v>
      </c>
      <c r="M107" s="9">
        <v>16.97</v>
      </c>
      <c r="N107" s="13">
        <f>H107-M107</f>
        <v>503.5</v>
      </c>
      <c r="P107" s="13">
        <v>648</v>
      </c>
      <c r="R107" s="8" t="s">
        <v>335</v>
      </c>
      <c r="T107" s="8" t="s">
        <v>360</v>
      </c>
      <c r="U107" s="13" t="s">
        <v>104</v>
      </c>
      <c r="W107" s="13" t="s">
        <v>401</v>
      </c>
      <c r="X107" s="13" t="s">
        <v>399</v>
      </c>
      <c r="Y107" s="13" t="s">
        <v>400</v>
      </c>
    </row>
    <row r="108" spans="1:25" s="13" customFormat="1">
      <c r="A108" s="12" t="s">
        <v>362</v>
      </c>
      <c r="B108" s="12" t="s">
        <v>362</v>
      </c>
      <c r="C108" s="27" t="s">
        <v>363</v>
      </c>
      <c r="D108" s="13">
        <v>85044090</v>
      </c>
      <c r="F108" s="13">
        <v>0.40600000000000003</v>
      </c>
      <c r="G108" s="13">
        <v>0.32600000000000001</v>
      </c>
      <c r="H108" s="13">
        <v>260.57</v>
      </c>
      <c r="J108" s="12">
        <f t="shared" ref="J108:J117" si="17">117*114*119/1000000</f>
        <v>1.5872219999999999</v>
      </c>
      <c r="K108" s="13">
        <v>24</v>
      </c>
      <c r="L108" s="13">
        <v>25</v>
      </c>
      <c r="M108" s="13">
        <v>16.97</v>
      </c>
      <c r="N108" s="13">
        <f>H108-M108</f>
        <v>243.6</v>
      </c>
      <c r="P108" s="13">
        <f>L108*K108</f>
        <v>600</v>
      </c>
      <c r="R108" s="13" t="s">
        <v>245</v>
      </c>
      <c r="T108" s="13" t="s">
        <v>246</v>
      </c>
      <c r="W108" s="12" t="s">
        <v>364</v>
      </c>
      <c r="X108" s="13" t="s">
        <v>369</v>
      </c>
      <c r="Y108" s="13" t="s">
        <v>162</v>
      </c>
    </row>
    <row r="109" spans="1:25" s="13" customFormat="1">
      <c r="A109" s="12" t="s">
        <v>370</v>
      </c>
      <c r="B109" s="12" t="s">
        <v>370</v>
      </c>
      <c r="C109" s="27" t="s">
        <v>371</v>
      </c>
      <c r="D109" s="13">
        <v>85044090</v>
      </c>
      <c r="F109" s="13">
        <v>0.40100000000000002</v>
      </c>
      <c r="G109" s="13">
        <v>0.32200000000000001</v>
      </c>
      <c r="H109" s="13">
        <v>257.57</v>
      </c>
      <c r="J109" s="12">
        <f t="shared" si="17"/>
        <v>1.5872219999999999</v>
      </c>
      <c r="K109" s="13">
        <v>24</v>
      </c>
      <c r="L109" s="13">
        <v>25</v>
      </c>
      <c r="M109" s="13">
        <v>16.97</v>
      </c>
      <c r="N109" s="13">
        <f>H109-M109</f>
        <v>240.6</v>
      </c>
      <c r="P109" s="13">
        <f>L109*K109</f>
        <v>600</v>
      </c>
      <c r="R109" s="13" t="s">
        <v>245</v>
      </c>
      <c r="T109" s="13" t="s">
        <v>246</v>
      </c>
      <c r="W109" s="12" t="s">
        <v>364</v>
      </c>
      <c r="X109" s="13" t="s">
        <v>369</v>
      </c>
      <c r="Y109" s="13" t="s">
        <v>162</v>
      </c>
    </row>
    <row r="110" spans="1:25" s="13" customFormat="1" ht="18.75">
      <c r="A110" s="4" t="s">
        <v>372</v>
      </c>
      <c r="B110" s="4" t="s">
        <v>372</v>
      </c>
      <c r="C110" s="27" t="s">
        <v>380</v>
      </c>
      <c r="D110" s="13">
        <v>85044090</v>
      </c>
      <c r="F110" s="10">
        <v>0.42099999999999999</v>
      </c>
      <c r="G110" s="10">
        <v>0.34300000000000003</v>
      </c>
      <c r="H110" s="11">
        <v>269.57</v>
      </c>
      <c r="J110" s="12">
        <f t="shared" si="17"/>
        <v>1.5872219999999999</v>
      </c>
      <c r="K110" s="9">
        <v>24</v>
      </c>
      <c r="L110" s="9">
        <v>25</v>
      </c>
      <c r="M110" s="13">
        <v>16.97</v>
      </c>
      <c r="N110" s="31">
        <f t="shared" ref="N110:N116" si="18">H110-M110</f>
        <v>252.6</v>
      </c>
      <c r="P110" s="13">
        <f t="shared" ref="P110:P121" si="19">L110*K110</f>
        <v>600</v>
      </c>
      <c r="R110" s="13" t="s">
        <v>245</v>
      </c>
      <c r="T110" s="13" t="s">
        <v>246</v>
      </c>
      <c r="W110" s="12" t="s">
        <v>364</v>
      </c>
      <c r="X110" s="13" t="s">
        <v>369</v>
      </c>
      <c r="Y110" s="13" t="s">
        <v>162</v>
      </c>
    </row>
    <row r="111" spans="1:25" s="13" customFormat="1" ht="18.75">
      <c r="A111" s="4" t="s">
        <v>373</v>
      </c>
      <c r="B111" s="4" t="s">
        <v>373</v>
      </c>
      <c r="C111" s="27" t="s">
        <v>381</v>
      </c>
      <c r="D111" s="13">
        <v>85044090</v>
      </c>
      <c r="F111" s="10">
        <v>0.47199999999999998</v>
      </c>
      <c r="G111" s="10">
        <v>0.39400000000000002</v>
      </c>
      <c r="H111" s="11">
        <v>300.16999999999996</v>
      </c>
      <c r="J111" s="12">
        <f t="shared" si="17"/>
        <v>1.5872219999999999</v>
      </c>
      <c r="K111" s="9">
        <v>24</v>
      </c>
      <c r="L111" s="9">
        <v>25</v>
      </c>
      <c r="M111" s="13">
        <v>16.97</v>
      </c>
      <c r="N111" s="31">
        <f t="shared" si="18"/>
        <v>283.19999999999993</v>
      </c>
      <c r="P111" s="13">
        <f t="shared" si="19"/>
        <v>600</v>
      </c>
      <c r="R111" s="13" t="s">
        <v>245</v>
      </c>
      <c r="T111" s="13" t="s">
        <v>246</v>
      </c>
      <c r="W111" s="12" t="s">
        <v>364</v>
      </c>
      <c r="X111" s="13" t="s">
        <v>369</v>
      </c>
      <c r="Y111" s="13" t="s">
        <v>162</v>
      </c>
    </row>
    <row r="112" spans="1:25" s="13" customFormat="1" ht="18.75">
      <c r="A112" s="4" t="s">
        <v>374</v>
      </c>
      <c r="B112" s="4" t="s">
        <v>374</v>
      </c>
      <c r="C112" s="27" t="s">
        <v>382</v>
      </c>
      <c r="D112" s="13">
        <v>85044090</v>
      </c>
      <c r="F112" s="10">
        <v>0.437</v>
      </c>
      <c r="G112" s="10">
        <v>0.35899999999999999</v>
      </c>
      <c r="H112" s="11">
        <v>279.16999999999996</v>
      </c>
      <c r="J112" s="12">
        <f t="shared" si="17"/>
        <v>1.5872219999999999</v>
      </c>
      <c r="K112" s="9">
        <v>24</v>
      </c>
      <c r="L112" s="9">
        <v>25</v>
      </c>
      <c r="M112" s="13">
        <v>16.97</v>
      </c>
      <c r="N112" s="31">
        <f t="shared" si="18"/>
        <v>262.19999999999993</v>
      </c>
      <c r="P112" s="13">
        <f t="shared" si="19"/>
        <v>600</v>
      </c>
      <c r="R112" s="13" t="s">
        <v>245</v>
      </c>
      <c r="T112" s="13" t="s">
        <v>246</v>
      </c>
      <c r="W112" s="12" t="s">
        <v>364</v>
      </c>
      <c r="X112" s="13" t="s">
        <v>369</v>
      </c>
      <c r="Y112" s="13" t="s">
        <v>162</v>
      </c>
    </row>
    <row r="113" spans="1:25" s="13" customFormat="1" ht="18.75">
      <c r="A113" s="4" t="s">
        <v>375</v>
      </c>
      <c r="B113" s="4" t="s">
        <v>375</v>
      </c>
      <c r="C113" s="27" t="s">
        <v>383</v>
      </c>
      <c r="D113" s="13">
        <v>85044090</v>
      </c>
      <c r="F113" s="10">
        <v>0.41099999999999998</v>
      </c>
      <c r="G113" s="10">
        <v>0.33300000000000002</v>
      </c>
      <c r="H113" s="11">
        <v>263.57</v>
      </c>
      <c r="J113" s="12">
        <f t="shared" si="17"/>
        <v>1.5872219999999999</v>
      </c>
      <c r="K113" s="9">
        <v>24</v>
      </c>
      <c r="L113" s="9">
        <v>25</v>
      </c>
      <c r="M113" s="13">
        <v>16.97</v>
      </c>
      <c r="N113" s="31">
        <f t="shared" si="18"/>
        <v>246.6</v>
      </c>
      <c r="P113" s="13">
        <f t="shared" si="19"/>
        <v>600</v>
      </c>
      <c r="R113" s="13" t="s">
        <v>245</v>
      </c>
      <c r="T113" s="13" t="s">
        <v>246</v>
      </c>
      <c r="W113" s="12" t="s">
        <v>364</v>
      </c>
      <c r="X113" s="13" t="s">
        <v>369</v>
      </c>
      <c r="Y113" s="13" t="s">
        <v>162</v>
      </c>
    </row>
    <row r="114" spans="1:25" s="13" customFormat="1" ht="18.75">
      <c r="A114" s="4" t="s">
        <v>376</v>
      </c>
      <c r="B114" s="4" t="s">
        <v>376</v>
      </c>
      <c r="C114" s="27" t="s">
        <v>384</v>
      </c>
      <c r="D114" s="13">
        <v>85044090</v>
      </c>
      <c r="F114" s="10">
        <v>0.434</v>
      </c>
      <c r="G114" s="10">
        <v>0.35599999999999998</v>
      </c>
      <c r="H114" s="11">
        <v>277.37</v>
      </c>
      <c r="J114" s="12">
        <f t="shared" si="17"/>
        <v>1.5872219999999999</v>
      </c>
      <c r="K114" s="9">
        <v>24</v>
      </c>
      <c r="L114" s="9">
        <v>25</v>
      </c>
      <c r="M114" s="13">
        <v>16.97</v>
      </c>
      <c r="N114" s="31">
        <f t="shared" si="18"/>
        <v>260.39999999999998</v>
      </c>
      <c r="P114" s="13">
        <f t="shared" si="19"/>
        <v>600</v>
      </c>
      <c r="R114" s="13" t="s">
        <v>245</v>
      </c>
      <c r="T114" s="13" t="s">
        <v>246</v>
      </c>
      <c r="W114" s="12" t="s">
        <v>364</v>
      </c>
      <c r="X114" s="13" t="s">
        <v>369</v>
      </c>
      <c r="Y114" s="13" t="s">
        <v>162</v>
      </c>
    </row>
    <row r="115" spans="1:25" s="13" customFormat="1" ht="18.75">
      <c r="A115" s="4" t="s">
        <v>377</v>
      </c>
      <c r="B115" s="4" t="s">
        <v>377</v>
      </c>
      <c r="C115" s="27" t="s">
        <v>385</v>
      </c>
      <c r="D115" s="13">
        <v>85044090</v>
      </c>
      <c r="F115" s="10">
        <v>0.46700000000000003</v>
      </c>
      <c r="G115" s="10">
        <v>0.38900000000000001</v>
      </c>
      <c r="H115" s="11">
        <v>297.16999999999996</v>
      </c>
      <c r="J115" s="12">
        <f t="shared" si="17"/>
        <v>1.5872219999999999</v>
      </c>
      <c r="K115" s="9">
        <v>24</v>
      </c>
      <c r="L115" s="9">
        <v>25</v>
      </c>
      <c r="M115" s="13">
        <v>16.97</v>
      </c>
      <c r="N115" s="31">
        <f t="shared" si="18"/>
        <v>280.19999999999993</v>
      </c>
      <c r="P115" s="13">
        <f t="shared" si="19"/>
        <v>600</v>
      </c>
      <c r="R115" s="13" t="s">
        <v>245</v>
      </c>
      <c r="T115" s="13" t="s">
        <v>246</v>
      </c>
      <c r="W115" s="12" t="s">
        <v>364</v>
      </c>
      <c r="X115" s="13" t="s">
        <v>369</v>
      </c>
      <c r="Y115" s="13" t="s">
        <v>162</v>
      </c>
    </row>
    <row r="116" spans="1:25" s="13" customFormat="1" ht="18.75">
      <c r="A116" s="4" t="s">
        <v>378</v>
      </c>
      <c r="B116" s="4" t="s">
        <v>378</v>
      </c>
      <c r="C116" s="27" t="s">
        <v>386</v>
      </c>
      <c r="D116" s="13">
        <v>85044090</v>
      </c>
      <c r="F116" s="10">
        <v>0.42</v>
      </c>
      <c r="G116" s="10">
        <v>0.34100000000000003</v>
      </c>
      <c r="H116" s="11">
        <v>268.97000000000003</v>
      </c>
      <c r="J116" s="12">
        <f t="shared" si="17"/>
        <v>1.5872219999999999</v>
      </c>
      <c r="K116" s="9">
        <v>24</v>
      </c>
      <c r="L116" s="9">
        <v>25</v>
      </c>
      <c r="M116" s="13">
        <v>16.97</v>
      </c>
      <c r="N116" s="31">
        <f t="shared" si="18"/>
        <v>252.00000000000003</v>
      </c>
      <c r="P116" s="13">
        <f t="shared" si="19"/>
        <v>600</v>
      </c>
      <c r="R116" s="13" t="s">
        <v>245</v>
      </c>
      <c r="T116" s="13" t="s">
        <v>246</v>
      </c>
      <c r="W116" s="12" t="s">
        <v>364</v>
      </c>
      <c r="X116" s="13" t="s">
        <v>369</v>
      </c>
      <c r="Y116" s="13" t="s">
        <v>162</v>
      </c>
    </row>
    <row r="117" spans="1:25" s="13" customFormat="1" ht="18.75">
      <c r="A117" s="4" t="s">
        <v>379</v>
      </c>
      <c r="B117" s="4" t="s">
        <v>379</v>
      </c>
      <c r="C117" s="27" t="s">
        <v>387</v>
      </c>
      <c r="D117" s="13">
        <v>85044090</v>
      </c>
      <c r="F117" s="10">
        <v>0.40500000000000003</v>
      </c>
      <c r="G117" s="10">
        <v>0.32600000000000001</v>
      </c>
      <c r="H117" s="11">
        <v>259.97000000000003</v>
      </c>
      <c r="J117" s="12">
        <f t="shared" si="17"/>
        <v>1.5872219999999999</v>
      </c>
      <c r="K117" s="9">
        <v>24</v>
      </c>
      <c r="L117" s="9">
        <v>25</v>
      </c>
      <c r="M117" s="13">
        <v>16.97</v>
      </c>
      <c r="N117" s="31">
        <f>H117-M117</f>
        <v>243.00000000000003</v>
      </c>
      <c r="P117" s="13">
        <f t="shared" si="19"/>
        <v>600</v>
      </c>
      <c r="R117" s="13" t="s">
        <v>245</v>
      </c>
      <c r="T117" s="13" t="s">
        <v>246</v>
      </c>
      <c r="W117" s="12" t="s">
        <v>364</v>
      </c>
      <c r="X117" s="13" t="s">
        <v>369</v>
      </c>
      <c r="Y117" s="13" t="s">
        <v>162</v>
      </c>
    </row>
    <row r="118" spans="1:25" s="13" customFormat="1" ht="18.75">
      <c r="A118" s="4" t="s">
        <v>394</v>
      </c>
      <c r="B118" s="4" t="s">
        <v>394</v>
      </c>
      <c r="C118" s="27" t="s">
        <v>59</v>
      </c>
      <c r="D118" s="13">
        <v>85044090</v>
      </c>
      <c r="F118" s="11">
        <v>0.34799999999999998</v>
      </c>
      <c r="G118" s="11">
        <v>0.187</v>
      </c>
      <c r="H118" s="13">
        <v>151.08000000000001</v>
      </c>
      <c r="J118" s="12">
        <f>117*114*119/1000000</f>
        <v>1.5872219999999999</v>
      </c>
      <c r="K118" s="13">
        <v>24</v>
      </c>
      <c r="L118" s="13">
        <v>16</v>
      </c>
      <c r="M118" s="13">
        <v>17.45</v>
      </c>
      <c r="N118" s="13">
        <f>H118-M118</f>
        <v>133.63000000000002</v>
      </c>
      <c r="P118" s="13">
        <f t="shared" si="19"/>
        <v>384</v>
      </c>
      <c r="R118" s="13" t="s">
        <v>398</v>
      </c>
      <c r="T118" s="13" t="s">
        <v>397</v>
      </c>
      <c r="W118" s="13" t="s">
        <v>76</v>
      </c>
      <c r="X118" s="13" t="s">
        <v>218</v>
      </c>
      <c r="Y118" s="13" t="s">
        <v>201</v>
      </c>
    </row>
    <row r="119" spans="1:25" s="13" customFormat="1" ht="18.75">
      <c r="A119" s="4" t="s">
        <v>395</v>
      </c>
      <c r="B119" s="4" t="s">
        <v>395</v>
      </c>
      <c r="C119" s="27" t="s">
        <v>59</v>
      </c>
      <c r="D119" s="13">
        <v>85044090</v>
      </c>
      <c r="F119" s="11">
        <v>0.34899999999999998</v>
      </c>
      <c r="G119" s="11">
        <v>0.187</v>
      </c>
      <c r="H119" s="13">
        <v>151.47</v>
      </c>
      <c r="J119" s="12">
        <f>117*114*119/1000000</f>
        <v>1.5872219999999999</v>
      </c>
      <c r="K119" s="13">
        <v>24</v>
      </c>
      <c r="L119" s="13">
        <v>16</v>
      </c>
      <c r="M119" s="13">
        <v>17.45</v>
      </c>
      <c r="N119" s="13">
        <f>H119-M119</f>
        <v>134.02000000000001</v>
      </c>
      <c r="P119" s="13">
        <f t="shared" si="19"/>
        <v>384</v>
      </c>
      <c r="R119" s="13" t="s">
        <v>398</v>
      </c>
      <c r="T119" s="13" t="s">
        <v>396</v>
      </c>
      <c r="W119" s="13" t="s">
        <v>76</v>
      </c>
      <c r="X119" s="13" t="s">
        <v>218</v>
      </c>
      <c r="Y119" s="13" t="s">
        <v>201</v>
      </c>
    </row>
    <row r="120" spans="1:25" s="13" customFormat="1">
      <c r="A120" s="12" t="s">
        <v>402</v>
      </c>
      <c r="B120" s="12" t="s">
        <v>402</v>
      </c>
      <c r="C120" s="27" t="s">
        <v>322</v>
      </c>
      <c r="D120" s="13">
        <v>85044090</v>
      </c>
      <c r="F120" s="12">
        <v>2.68</v>
      </c>
      <c r="G120" s="12">
        <v>2.282</v>
      </c>
      <c r="H120" s="13">
        <f>F120*P120+M120</f>
        <v>253.4</v>
      </c>
      <c r="J120" s="12" t="s">
        <v>413</v>
      </c>
      <c r="K120" s="13">
        <v>18</v>
      </c>
      <c r="L120" s="13">
        <v>5</v>
      </c>
      <c r="M120" s="13">
        <v>12.2</v>
      </c>
      <c r="N120" s="13">
        <f>H120-M120</f>
        <v>241.20000000000002</v>
      </c>
      <c r="P120" s="13">
        <f t="shared" si="19"/>
        <v>90</v>
      </c>
      <c r="R120" s="13" t="s">
        <v>403</v>
      </c>
      <c r="T120" s="13" t="s">
        <v>404</v>
      </c>
      <c r="W120" s="13" t="s">
        <v>402</v>
      </c>
      <c r="X120" s="13" t="s">
        <v>405</v>
      </c>
      <c r="Y120" s="13" t="s">
        <v>301</v>
      </c>
    </row>
    <row r="121" spans="1:25" s="13" customFormat="1">
      <c r="A121" s="12" t="s">
        <v>406</v>
      </c>
      <c r="B121" s="12" t="s">
        <v>406</v>
      </c>
      <c r="C121" s="27" t="s">
        <v>264</v>
      </c>
      <c r="D121" s="13">
        <v>85044090</v>
      </c>
      <c r="F121" s="12">
        <v>1.1200000000000001</v>
      </c>
      <c r="G121" s="12">
        <v>0.64</v>
      </c>
      <c r="H121" s="13">
        <v>179.16</v>
      </c>
      <c r="J121" s="12">
        <f>1.22*1.02*1.25</f>
        <v>1.5554999999999999</v>
      </c>
      <c r="K121" s="13">
        <v>24</v>
      </c>
      <c r="L121" s="13">
        <v>6</v>
      </c>
      <c r="M121" s="13">
        <v>17.45</v>
      </c>
      <c r="N121" s="13">
        <f>H121-M121</f>
        <v>161.71</v>
      </c>
      <c r="P121" s="13">
        <f t="shared" si="19"/>
        <v>144</v>
      </c>
      <c r="R121" s="13" t="s">
        <v>408</v>
      </c>
      <c r="T121" s="13" t="s">
        <v>407</v>
      </c>
      <c r="W121" s="13" t="s">
        <v>356</v>
      </c>
      <c r="X121" s="13" t="s">
        <v>358</v>
      </c>
      <c r="Y121" s="13" t="s">
        <v>357</v>
      </c>
    </row>
    <row r="122" spans="1:25" s="25" customFormat="1">
      <c r="A122" s="23" t="s">
        <v>411</v>
      </c>
      <c r="B122" s="23" t="s">
        <v>411</v>
      </c>
      <c r="C122" s="24"/>
      <c r="J122" s="26"/>
    </row>
    <row r="123" spans="1:25">
      <c r="A123" s="14" t="s">
        <v>410</v>
      </c>
      <c r="B123" s="14" t="s">
        <v>410</v>
      </c>
    </row>
    <row r="124" spans="1:25" s="48" customFormat="1" ht="26.25">
      <c r="A124" s="45" t="s">
        <v>412</v>
      </c>
      <c r="B124" s="46"/>
      <c r="C124" s="47"/>
      <c r="J124" s="46"/>
    </row>
    <row r="125" spans="1:25" s="13" customFormat="1" ht="17.25">
      <c r="A125" s="42" t="s">
        <v>414</v>
      </c>
      <c r="B125" s="12" t="s">
        <v>336</v>
      </c>
      <c r="C125" s="27" t="str">
        <f>VLOOKUP(A125,[3]Sheet1!$A:$B,2,0)</f>
        <v>SWITCHING POWER SUPPLY;1050W/12V</v>
      </c>
      <c r="D125" s="13">
        <v>85044090</v>
      </c>
      <c r="J125" s="12"/>
      <c r="K125" s="13">
        <f>VLOOKUP(A125,[4]每栈板层数!$A:$C,3,0)</f>
        <v>42</v>
      </c>
      <c r="L125" s="13">
        <f>VLOOKUP(A125,[4]每栈板层数!$A:$B,2,0)</f>
        <v>9</v>
      </c>
      <c r="M125" s="13">
        <f>VLOOKUP(A125,[4]每栈板层数!$A:$F,6,0)</f>
        <v>15.673</v>
      </c>
      <c r="P125" s="50">
        <f t="shared" ref="P125:P149" si="20">L125*K125</f>
        <v>378</v>
      </c>
      <c r="S125" s="13">
        <f>VLOOKUP(A125,[4]每栈板层数!$A:$D,4,0)</f>
        <v>7</v>
      </c>
      <c r="T125" s="13" t="str">
        <f>VLOOKUP(A125,[4]每栈板层数!$A:$G,7,0)</f>
        <v>543*365*115</v>
      </c>
      <c r="U125" s="13" t="str">
        <f>VLOOKUP(A125,[4]每栈板层数!$A:$H,8,0)</f>
        <v>1170*1140*119</v>
      </c>
      <c r="W125" s="31" t="s">
        <v>336</v>
      </c>
    </row>
    <row r="126" spans="1:25" s="13" customFormat="1" ht="17.25">
      <c r="A126" s="43" t="s">
        <v>415</v>
      </c>
      <c r="B126" s="12" t="s">
        <v>344</v>
      </c>
      <c r="C126" s="27" t="str">
        <f>VLOOKUP(A126,[3]Sheet1!$A:$B,2,0)</f>
        <v>SWITCHING POWER SUPPLY;650W/12V</v>
      </c>
      <c r="D126" s="13">
        <v>85044090</v>
      </c>
      <c r="J126" s="12"/>
      <c r="K126" s="13">
        <f>VLOOKUP(A126,[4]每栈板层数!$A:$C,3,0)</f>
        <v>36</v>
      </c>
      <c r="L126" s="13">
        <f>VLOOKUP(A126,[4]每栈板层数!$A:$B,2,0)</f>
        <v>9</v>
      </c>
      <c r="M126" s="13">
        <f>VLOOKUP(A126,[4]每栈板层数!$A:$F,6,0)</f>
        <v>15.673</v>
      </c>
      <c r="P126" s="50">
        <f t="shared" si="20"/>
        <v>324</v>
      </c>
      <c r="S126" s="13">
        <f>VLOOKUP(A126,[4]每栈板层数!$A:$D,4,0)</f>
        <v>6</v>
      </c>
      <c r="T126" s="13" t="str">
        <f>VLOOKUP(A126,[4]每栈板层数!$A:$G,7,0)</f>
        <v>543*365*135</v>
      </c>
      <c r="U126" s="13" t="str">
        <f>VLOOKUP(A126,[4]每栈板层数!$A:$H,8,0)</f>
        <v>1170*1140*119</v>
      </c>
      <c r="W126" s="31" t="s">
        <v>344</v>
      </c>
    </row>
    <row r="127" spans="1:25" s="13" customFormat="1" ht="17.25">
      <c r="A127" s="43" t="s">
        <v>416</v>
      </c>
      <c r="B127" s="12" t="s">
        <v>337</v>
      </c>
      <c r="C127" s="27" t="str">
        <f>VLOOKUP(A127,[3]Sheet1!$A:$B,2,0)</f>
        <v>SWITCHING POWER SUPPLY;650W/12V</v>
      </c>
      <c r="D127" s="13">
        <v>85044090</v>
      </c>
      <c r="J127" s="12"/>
      <c r="K127" s="13">
        <f>VLOOKUP(A127,[4]每栈板层数!$A:$C,3,0)</f>
        <v>36</v>
      </c>
      <c r="L127" s="13">
        <f>VLOOKUP(A127,[4]每栈板层数!$A:$B,2,0)</f>
        <v>9</v>
      </c>
      <c r="M127" s="13">
        <f>VLOOKUP(A127,[4]每栈板层数!$A:$F,6,0)</f>
        <v>15.673</v>
      </c>
      <c r="P127" s="50">
        <f t="shared" si="20"/>
        <v>324</v>
      </c>
      <c r="S127" s="13">
        <f>VLOOKUP(A127,[4]每栈板层数!$A:$D,4,0)</f>
        <v>6</v>
      </c>
      <c r="T127" s="13" t="str">
        <f>VLOOKUP(A127,[4]每栈板层数!$A:$G,7,0)</f>
        <v>543*365*135</v>
      </c>
      <c r="U127" s="13" t="str">
        <f>VLOOKUP(A127,[4]每栈板层数!$A:$H,8,0)</f>
        <v>1170*1140*119</v>
      </c>
      <c r="W127" s="31" t="s">
        <v>337</v>
      </c>
    </row>
    <row r="128" spans="1:25" s="13" customFormat="1" ht="17.25">
      <c r="A128" s="43" t="s">
        <v>295</v>
      </c>
      <c r="B128" s="12" t="s">
        <v>295</v>
      </c>
      <c r="C128" s="27" t="str">
        <f>VLOOKUP(A128,[3]Sheet1!$A:$B,2,0)</f>
        <v>SWITCHING POWER SUPPLY;125W/12V</v>
      </c>
      <c r="D128" s="13">
        <v>85044090</v>
      </c>
      <c r="J128" s="12"/>
      <c r="K128" s="13">
        <f>VLOOKUP(A128,[4]每栈板层数!$A:$C,3,0)</f>
        <v>36</v>
      </c>
      <c r="L128" s="13">
        <f>VLOOKUP(A128,[4]每栈板层数!$A:$B,2,0)</f>
        <v>9</v>
      </c>
      <c r="M128" s="13">
        <f>VLOOKUP(A128,[4]每栈板层数!$A:$F,6,0)</f>
        <v>15.673</v>
      </c>
      <c r="P128" s="50">
        <f t="shared" si="20"/>
        <v>324</v>
      </c>
      <c r="S128" s="13">
        <f>VLOOKUP(A128,[4]每栈板层数!$A:$D,4,0)</f>
        <v>6</v>
      </c>
      <c r="T128" s="13" t="str">
        <f>VLOOKUP(A128,[4]每栈板层数!$A:$G,7,0)</f>
        <v>543*365*135</v>
      </c>
      <c r="U128" s="13" t="str">
        <f>VLOOKUP(A128,[4]每栈板层数!$A:$H,8,0)</f>
        <v>1170*1140*119</v>
      </c>
      <c r="W128" s="31" t="s">
        <v>295</v>
      </c>
      <c r="X128" s="13" t="s">
        <v>444</v>
      </c>
      <c r="Y128" s="13" t="s">
        <v>294</v>
      </c>
    </row>
    <row r="129" spans="1:25" s="13" customFormat="1" ht="17.25">
      <c r="A129" s="42" t="s">
        <v>417</v>
      </c>
      <c r="B129" s="12" t="s">
        <v>435</v>
      </c>
      <c r="C129" s="27" t="str">
        <f>VLOOKUP(A129,[3]Sheet1!$A:$B,2,0)</f>
        <v>SWITCHING POWER SUPPLY;1600W/12V</v>
      </c>
      <c r="D129" s="13">
        <v>85044090</v>
      </c>
      <c r="J129" s="12"/>
      <c r="K129" s="13">
        <f>VLOOKUP(A129,[4]每栈板层数!$A:$C,3,0)</f>
        <v>42</v>
      </c>
      <c r="L129" s="13">
        <f>VLOOKUP(A129,[4]每栈板层数!$A:$B,2,0)</f>
        <v>9</v>
      </c>
      <c r="M129" s="13">
        <f>VLOOKUP(A129,[4]每栈板层数!$A:$F,6,0)</f>
        <v>15.673</v>
      </c>
      <c r="P129" s="50">
        <f t="shared" si="20"/>
        <v>378</v>
      </c>
      <c r="S129" s="13">
        <f>VLOOKUP(A129,[4]每栈板层数!$A:$D,4,0)</f>
        <v>7</v>
      </c>
      <c r="T129" s="13" t="str">
        <f>VLOOKUP(A129,[4]每栈板层数!$A:$G,7,0)</f>
        <v>543*365*115</v>
      </c>
      <c r="U129" s="13" t="str">
        <f>VLOOKUP(A129,[4]每栈板层数!$A:$H,8,0)</f>
        <v>1170*1140*119</v>
      </c>
      <c r="W129" s="31" t="s">
        <v>435</v>
      </c>
    </row>
    <row r="130" spans="1:25" s="13" customFormat="1" ht="17.25">
      <c r="A130" s="43" t="s">
        <v>292</v>
      </c>
      <c r="B130" s="12" t="s">
        <v>292</v>
      </c>
      <c r="C130" s="27" t="str">
        <f>VLOOKUP(A130,[3]Sheet1!$A:$B,2,0)</f>
        <v>SWITCHING POWER SUPPLY;125W/12V</v>
      </c>
      <c r="D130" s="13">
        <v>85044090</v>
      </c>
      <c r="J130" s="12"/>
      <c r="K130" s="13">
        <f>VLOOKUP(A130,[4]每栈板层数!$A:$C,3,0)</f>
        <v>36</v>
      </c>
      <c r="L130" s="13">
        <f>VLOOKUP(A130,[4]每栈板层数!$A:$B,2,0)</f>
        <v>9</v>
      </c>
      <c r="M130" s="13">
        <f>VLOOKUP(A130,[4]每栈板层数!$A:$F,6,0)</f>
        <v>15.673</v>
      </c>
      <c r="P130" s="50">
        <f t="shared" si="20"/>
        <v>324</v>
      </c>
      <c r="S130" s="13">
        <f>VLOOKUP(A130,[4]每栈板层数!$A:$D,4,0)</f>
        <v>6</v>
      </c>
      <c r="T130" s="13" t="str">
        <f>VLOOKUP(A130,[4]每栈板层数!$A:$G,7,0)</f>
        <v>543*365*135</v>
      </c>
      <c r="U130" s="13" t="str">
        <f>VLOOKUP(A130,[4]每栈板层数!$A:$H,8,0)</f>
        <v>1170*1140*119</v>
      </c>
      <c r="W130" s="31" t="s">
        <v>292</v>
      </c>
      <c r="X130" s="13" t="s">
        <v>444</v>
      </c>
      <c r="Y130" s="13" t="s">
        <v>294</v>
      </c>
    </row>
    <row r="131" spans="1:25" s="13" customFormat="1" ht="17.25">
      <c r="A131" s="42" t="s">
        <v>418</v>
      </c>
      <c r="B131" s="12" t="s">
        <v>436</v>
      </c>
      <c r="C131" s="27" t="str">
        <f>VLOOKUP(A131,[3]Sheet1!$A:$B,2,0)</f>
        <v>SWCHING POWER SUPPLY;250W/12V</v>
      </c>
      <c r="D131" s="13">
        <v>85044090</v>
      </c>
      <c r="J131" s="12"/>
      <c r="K131" s="13">
        <f>VLOOKUP(A131,[4]每栈板层数!$A:$C,3,0)</f>
        <v>36</v>
      </c>
      <c r="L131" s="13">
        <f>VLOOKUP(A131,[4]每栈板层数!$A:$B,2,0)</f>
        <v>9</v>
      </c>
      <c r="M131" s="13">
        <f>VLOOKUP(A131,[4]每栈板层数!$A:$F,6,0)</f>
        <v>15.673</v>
      </c>
      <c r="P131" s="50">
        <f t="shared" si="20"/>
        <v>324</v>
      </c>
      <c r="S131" s="13">
        <f>VLOOKUP(A131,[4]每栈板层数!$A:$D,4,0)</f>
        <v>6</v>
      </c>
      <c r="T131" s="13" t="str">
        <f>VLOOKUP(A131,[4]每栈板层数!$A:$G,7,0)</f>
        <v>543*365*135</v>
      </c>
      <c r="U131" s="13" t="str">
        <f>VLOOKUP(A131,[4]每栈板层数!$A:$H,8,0)</f>
        <v>1170*1140*119</v>
      </c>
      <c r="W131" s="31" t="s">
        <v>436</v>
      </c>
    </row>
    <row r="132" spans="1:25" s="13" customFormat="1" ht="17.25">
      <c r="A132" s="42" t="s">
        <v>419</v>
      </c>
      <c r="B132" s="12" t="s">
        <v>437</v>
      </c>
      <c r="C132" s="27" t="str">
        <f>VLOOKUP(A132,[3]Sheet1!$A:$B,2,0)</f>
        <v>SWITCHING POWER SUPPLY;500W/12V</v>
      </c>
      <c r="D132" s="13">
        <v>85044090</v>
      </c>
      <c r="J132" s="12"/>
      <c r="K132" s="13">
        <f>VLOOKUP(A132,[4]每栈板层数!$A:$C,3,0)</f>
        <v>36</v>
      </c>
      <c r="L132" s="13">
        <f>VLOOKUP(A132,[4]每栈板层数!$A:$B,2,0)</f>
        <v>9</v>
      </c>
      <c r="M132" s="13">
        <f>VLOOKUP(A132,[4]每栈板层数!$A:$F,6,0)</f>
        <v>15.673</v>
      </c>
      <c r="P132" s="50">
        <f t="shared" si="20"/>
        <v>324</v>
      </c>
      <c r="S132" s="13">
        <f>VLOOKUP(A132,[4]每栈板层数!$A:$D,4,0)</f>
        <v>6</v>
      </c>
      <c r="T132" s="13" t="str">
        <f>VLOOKUP(A132,[4]每栈板层数!$A:$G,7,0)</f>
        <v>543*365*135</v>
      </c>
      <c r="U132" s="13" t="str">
        <f>VLOOKUP(A132,[4]每栈板层数!$A:$H,8,0)</f>
        <v>1170*1140*119</v>
      </c>
      <c r="W132" s="31" t="s">
        <v>437</v>
      </c>
    </row>
    <row r="133" spans="1:25" s="13" customFormat="1" ht="17.25">
      <c r="A133" s="42" t="s">
        <v>420</v>
      </c>
      <c r="B133" s="12" t="s">
        <v>438</v>
      </c>
      <c r="C133" s="27" t="str">
        <f>VLOOKUP(A133,[3]Sheet1!$A:$B,2,0)</f>
        <v>SWITCHING POWER SUPPLY;500W/12V</v>
      </c>
      <c r="D133" s="13">
        <v>85044090</v>
      </c>
      <c r="J133" s="12"/>
      <c r="K133" s="13">
        <f>VLOOKUP(A133,[4]每栈板层数!$A:$C,3,0)</f>
        <v>36</v>
      </c>
      <c r="L133" s="13">
        <f>VLOOKUP(A133,[4]每栈板层数!$A:$B,2,0)</f>
        <v>9</v>
      </c>
      <c r="M133" s="13">
        <f>VLOOKUP(A133,[4]每栈板层数!$A:$F,6,0)</f>
        <v>15.673</v>
      </c>
      <c r="P133" s="50">
        <f t="shared" si="20"/>
        <v>324</v>
      </c>
      <c r="S133" s="13">
        <f>VLOOKUP(A133,[4]每栈板层数!$A:$D,4,0)</f>
        <v>6</v>
      </c>
      <c r="T133" s="13" t="str">
        <f>VLOOKUP(A133,[4]每栈板层数!$A:$G,7,0)</f>
        <v>543*365*135</v>
      </c>
      <c r="U133" s="13" t="str">
        <f>VLOOKUP(A133,[4]每栈板层数!$A:$H,8,0)</f>
        <v>1170*1140*119</v>
      </c>
      <c r="W133" s="31" t="s">
        <v>438</v>
      </c>
    </row>
    <row r="134" spans="1:25" s="13" customFormat="1" ht="17.25">
      <c r="A134" s="43" t="s">
        <v>421</v>
      </c>
      <c r="B134" s="12" t="s">
        <v>439</v>
      </c>
      <c r="C134" s="27" t="str">
        <f>VLOOKUP(A134,[3]Sheet1!$A:$B,2,0)</f>
        <v>Power Shelf-Power Supply Unit 3200W12.5V</v>
      </c>
      <c r="J134" s="12"/>
      <c r="K134" s="13">
        <f>VLOOKUP(A134,[4]每栈板层数!$A:$C,3,0)</f>
        <v>15</v>
      </c>
      <c r="L134" s="13">
        <f>VLOOKUP(A134,[4]每栈板层数!$A:$B,2,0)</f>
        <v>4</v>
      </c>
      <c r="M134" s="13">
        <f>VLOOKUP(A134,[4]每栈板层数!$A:$F,6,0)</f>
        <v>15.673</v>
      </c>
      <c r="P134" s="50">
        <f t="shared" si="20"/>
        <v>60</v>
      </c>
      <c r="S134" s="13">
        <f>VLOOKUP(A134,[4]每栈板层数!$A:$D,4,0)</f>
        <v>5</v>
      </c>
      <c r="T134" s="13" t="str">
        <f>VLOOKUP(A134,[4]每栈板层数!$A:$G,7,0)</f>
        <v>1027*364*167</v>
      </c>
      <c r="U134" s="13" t="str">
        <f>VLOOKUP(A134,[4]每栈板层数!$A:$H,8,0)</f>
        <v>1170*1140*119</v>
      </c>
      <c r="W134" s="31" t="s">
        <v>439</v>
      </c>
    </row>
    <row r="135" spans="1:25" s="13" customFormat="1" ht="17.25">
      <c r="A135" s="43" t="s">
        <v>422</v>
      </c>
      <c r="B135" s="12" t="s">
        <v>296</v>
      </c>
      <c r="C135" s="27" t="str">
        <f>VLOOKUP(A135,[3]Sheet1!$A:$B,2,0)</f>
        <v>SWITCHING POWER SUPPLY;1100W/56V</v>
      </c>
      <c r="D135" s="13">
        <v>85044090</v>
      </c>
      <c r="J135" s="12"/>
      <c r="K135" s="13">
        <f>VLOOKUP(A135,[4]每栈板层数!$A:$C,3,0)</f>
        <v>20</v>
      </c>
      <c r="L135" s="13">
        <f>VLOOKUP(A135,[4]每栈板层数!$A:$B,2,0)</f>
        <v>8</v>
      </c>
      <c r="M135" s="13">
        <f>VLOOKUP(A135,[4]每栈板层数!$A:$F,6,0)</f>
        <v>14.55</v>
      </c>
      <c r="P135" s="50">
        <f t="shared" si="20"/>
        <v>160</v>
      </c>
      <c r="S135" s="13">
        <f>VLOOKUP(A135,[4]每栈板层数!$A:$D,4,0)</f>
        <v>5</v>
      </c>
      <c r="T135" s="13" t="str">
        <f>VLOOKUP(A135,[4]每栈板层数!$A:$G,7,0)</f>
        <v>498*434*150</v>
      </c>
      <c r="U135" s="13" t="str">
        <f>VLOOKUP(A135,[4]每栈板层数!$A:$H,8,0)</f>
        <v>1140*900*120</v>
      </c>
      <c r="W135" s="31" t="s">
        <v>296</v>
      </c>
      <c r="X135" s="13" t="s">
        <v>297</v>
      </c>
      <c r="Y135" s="13" t="s">
        <v>298</v>
      </c>
    </row>
    <row r="136" spans="1:25" s="13" customFormat="1" ht="17.25">
      <c r="A136" s="43" t="s">
        <v>423</v>
      </c>
      <c r="B136" s="12" t="s">
        <v>339</v>
      </c>
      <c r="C136" s="27" t="str">
        <f>VLOOKUP(A136,[3]Sheet1!$A:$B,2,0)</f>
        <v>SWITCHING POWER SUPPLY;715W/56V</v>
      </c>
      <c r="D136" s="13">
        <v>85044090</v>
      </c>
      <c r="J136" s="12"/>
      <c r="K136" s="13">
        <f>VLOOKUP(A136,[4]每栈板层数!$A:$C,3,0)</f>
        <v>36</v>
      </c>
      <c r="L136" s="13">
        <f>VLOOKUP(A136,[4]每栈板层数!$A:$B,2,0)</f>
        <v>9</v>
      </c>
      <c r="M136" s="13">
        <f>VLOOKUP(A136,[4]每栈板层数!$A:$F,6,0)</f>
        <v>15.673</v>
      </c>
      <c r="P136" s="50">
        <f t="shared" si="20"/>
        <v>324</v>
      </c>
      <c r="S136" s="13">
        <f>VLOOKUP(A136,[4]每栈板层数!$A:$D,4,0)</f>
        <v>6</v>
      </c>
      <c r="T136" s="13" t="str">
        <f>VLOOKUP(A136,[4]每栈板层数!$A:$G,7,0)</f>
        <v>543*365*135</v>
      </c>
      <c r="U136" s="13" t="str">
        <f>VLOOKUP(A136,[4]每栈板层数!$A:$H,8,0)</f>
        <v>1170*1140*119</v>
      </c>
      <c r="W136" s="31" t="s">
        <v>339</v>
      </c>
      <c r="X136" s="13" t="s">
        <v>366</v>
      </c>
      <c r="Y136" s="13" t="s">
        <v>367</v>
      </c>
    </row>
    <row r="137" spans="1:25" s="13" customFormat="1" ht="17.25">
      <c r="A137" s="42" t="s">
        <v>424</v>
      </c>
      <c r="B137" s="12" t="s">
        <v>282</v>
      </c>
      <c r="C137" s="27" t="str">
        <f>VLOOKUP(A137,[3]Sheet1!$A:$B,2,0)</f>
        <v>SWITCHING POWER SUPPLY;1000W/54V</v>
      </c>
      <c r="D137" s="13">
        <v>85044090</v>
      </c>
      <c r="J137" s="12"/>
      <c r="K137" s="13">
        <f>VLOOKUP(A137,[4]每栈板层数!$A:$C,3,0)</f>
        <v>36</v>
      </c>
      <c r="L137" s="13">
        <f>VLOOKUP(A137,[4]每栈板层数!$A:$B,2,0)</f>
        <v>9</v>
      </c>
      <c r="M137" s="13">
        <f>VLOOKUP(A137,[4]每栈板层数!$A:$F,6,0)</f>
        <v>15.673</v>
      </c>
      <c r="P137" s="50">
        <f t="shared" si="20"/>
        <v>324</v>
      </c>
      <c r="S137" s="13">
        <f>VLOOKUP(A137,[4]每栈板层数!$A:$D,4,0)</f>
        <v>6</v>
      </c>
      <c r="T137" s="13" t="str">
        <f>VLOOKUP(A137,[4]每栈板层数!$A:$G,7,0)</f>
        <v>543*365*135</v>
      </c>
      <c r="U137" s="13" t="str">
        <f>VLOOKUP(A137,[4]每栈板层数!$A:$H,8,0)</f>
        <v>1170*1140*119</v>
      </c>
      <c r="W137" s="31" t="s">
        <v>282</v>
      </c>
      <c r="X137" s="13" t="s">
        <v>284</v>
      </c>
      <c r="Y137" s="13" t="s">
        <v>285</v>
      </c>
    </row>
    <row r="138" spans="1:25" s="13" customFormat="1" ht="17.25">
      <c r="A138" s="43" t="s">
        <v>425</v>
      </c>
      <c r="B138" s="12" t="s">
        <v>291</v>
      </c>
      <c r="C138" s="27" t="str">
        <f>VLOOKUP(A138,[3]Sheet1!$A:$B,2,0)</f>
        <v>SWITCHING POWER SUPPLY;1000W/54V</v>
      </c>
      <c r="D138" s="13">
        <v>85044090</v>
      </c>
      <c r="J138" s="12"/>
      <c r="K138" s="13">
        <f>VLOOKUP(A138,[4]每栈板层数!$A:$C,3,0)</f>
        <v>36</v>
      </c>
      <c r="L138" s="13">
        <f>VLOOKUP(A138,[4]每栈板层数!$A:$B,2,0)</f>
        <v>9</v>
      </c>
      <c r="M138" s="13">
        <f>VLOOKUP(A138,[4]每栈板层数!$A:$F,6,0)</f>
        <v>15.673</v>
      </c>
      <c r="P138" s="50">
        <f t="shared" si="20"/>
        <v>324</v>
      </c>
      <c r="S138" s="13">
        <f>VLOOKUP(A138,[4]每栈板层数!$A:$D,4,0)</f>
        <v>9</v>
      </c>
      <c r="T138" s="13" t="str">
        <f>VLOOKUP(A138,[4]每栈板层数!$A:$G,7,0)</f>
        <v>543*365*135</v>
      </c>
      <c r="U138" s="13" t="str">
        <f>VLOOKUP(A138,[4]每栈板层数!$A:$H,8,0)</f>
        <v>1170*1140*119</v>
      </c>
      <c r="W138" s="31" t="s">
        <v>291</v>
      </c>
      <c r="X138" s="13" t="s">
        <v>284</v>
      </c>
      <c r="Y138" s="13" t="s">
        <v>285</v>
      </c>
    </row>
    <row r="139" spans="1:25" s="13" customFormat="1" ht="17.25">
      <c r="A139" s="43" t="s">
        <v>426</v>
      </c>
      <c r="B139" s="12" t="s">
        <v>299</v>
      </c>
      <c r="C139" s="27" t="str">
        <f>VLOOKUP(A139,[3]Sheet1!$A:$B,2,0)</f>
        <v>SWITCHING POWER SUPPLY;5200W/55.62V</v>
      </c>
      <c r="D139" s="13">
        <v>85044090</v>
      </c>
      <c r="J139" s="12"/>
      <c r="K139" s="13">
        <f>VLOOKUP(A139,[4]每栈板层数!$A:$C,3,0)</f>
        <v>18</v>
      </c>
      <c r="L139" s="13">
        <f>VLOOKUP(A139,[4]每栈板层数!$A:$B,2,0)</f>
        <v>5</v>
      </c>
      <c r="M139" s="13">
        <f>VLOOKUP(A139,[4]每栈板层数!$A:$F,6,0)</f>
        <v>12.52</v>
      </c>
      <c r="P139" s="50">
        <f t="shared" si="20"/>
        <v>90</v>
      </c>
      <c r="S139" s="13">
        <f>VLOOKUP(A139,[4]每栈板层数!$A:$D,4,0)</f>
        <v>6</v>
      </c>
      <c r="T139" s="13" t="str">
        <f>VLOOKUP(A139,[4]每栈板层数!$A:$G,7,0)</f>
        <v>770*356*161</v>
      </c>
      <c r="U139" s="13" t="str">
        <f>VLOOKUP(A139,[4]每栈板层数!$A:$H,8,0)</f>
        <v>1140*830*119</v>
      </c>
      <c r="W139" s="31" t="s">
        <v>299</v>
      </c>
      <c r="X139" s="13" t="s">
        <v>405</v>
      </c>
      <c r="Y139" s="13" t="s">
        <v>301</v>
      </c>
    </row>
    <row r="140" spans="1:25" s="13" customFormat="1" ht="17.25">
      <c r="A140" s="42" t="s">
        <v>427</v>
      </c>
      <c r="B140" s="12" t="s">
        <v>290</v>
      </c>
      <c r="C140" s="27" t="str">
        <f>VLOOKUP(A140,[3]Sheet1!$A:$B,2,0)</f>
        <v>SWITCHING POWER SUPPLY;600W/54V</v>
      </c>
      <c r="D140" s="13">
        <v>85044090</v>
      </c>
      <c r="J140" s="12"/>
      <c r="K140" s="13">
        <f>VLOOKUP(A140,[4]每栈板层数!$A:$C,3,0)</f>
        <v>36</v>
      </c>
      <c r="L140" s="13">
        <f>VLOOKUP(A140,[4]每栈板层数!$A:$B,2,0)</f>
        <v>9</v>
      </c>
      <c r="M140" s="13">
        <f>VLOOKUP(A140,[4]每栈板层数!$A:$F,6,0)</f>
        <v>15.673</v>
      </c>
      <c r="P140" s="50">
        <f t="shared" si="20"/>
        <v>324</v>
      </c>
      <c r="S140" s="13">
        <f>VLOOKUP(A140,[4]每栈板层数!$A:$D,4,0)</f>
        <v>6</v>
      </c>
      <c r="T140" s="13" t="str">
        <f>VLOOKUP(A140,[4]每栈板层数!$A:$G,7,0)</f>
        <v>543*365*135</v>
      </c>
      <c r="U140" s="13" t="str">
        <f>VLOOKUP(A140,[4]每栈板层数!$A:$H,8,0)</f>
        <v>1170*1140*119</v>
      </c>
      <c r="W140" s="31" t="s">
        <v>290</v>
      </c>
      <c r="X140" s="13" t="s">
        <v>287</v>
      </c>
      <c r="Y140" s="13" t="s">
        <v>112</v>
      </c>
    </row>
    <row r="141" spans="1:25" s="13" customFormat="1" ht="17.25">
      <c r="A141" s="42" t="s">
        <v>428</v>
      </c>
      <c r="B141" s="12" t="s">
        <v>286</v>
      </c>
      <c r="C141" s="27" t="str">
        <f>VLOOKUP(A141,[3]Sheet1!$A:$B,2,0)</f>
        <v>SWITCHING POWER SUPPLY;600W/54V</v>
      </c>
      <c r="D141" s="13">
        <v>85044090</v>
      </c>
      <c r="J141" s="12"/>
      <c r="K141" s="13">
        <f>VLOOKUP(A141,[4]每栈板层数!$A:$C,3,0)</f>
        <v>36</v>
      </c>
      <c r="L141" s="13">
        <f>VLOOKUP(A141,[4]每栈板层数!$A:$B,2,0)</f>
        <v>9</v>
      </c>
      <c r="M141" s="13">
        <f>VLOOKUP(A141,[4]每栈板层数!$A:$F,6,0)</f>
        <v>15.673</v>
      </c>
      <c r="P141" s="50">
        <f t="shared" si="20"/>
        <v>324</v>
      </c>
      <c r="S141" s="13">
        <f>VLOOKUP(A141,[4]每栈板层数!$A:$D,4,0)</f>
        <v>6</v>
      </c>
      <c r="T141" s="13" t="str">
        <f>VLOOKUP(A141,[4]每栈板层数!$A:$G,7,0)</f>
        <v>543*365*135</v>
      </c>
      <c r="U141" s="13" t="str">
        <f>VLOOKUP(A141,[4]每栈板层数!$A:$H,8,0)</f>
        <v>1170*1140*119</v>
      </c>
      <c r="W141" s="31" t="s">
        <v>286</v>
      </c>
    </row>
    <row r="142" spans="1:25" s="13" customFormat="1" ht="17.25">
      <c r="A142" s="44" t="s">
        <v>429</v>
      </c>
      <c r="B142" s="12" t="s">
        <v>342</v>
      </c>
      <c r="C142" s="27" t="str">
        <f>VLOOKUP(A142,[3]Sheet1!$A:$B,2,0)</f>
        <v>SWITCHING POWER SUPPLY;310W/55V</v>
      </c>
      <c r="D142" s="13">
        <v>85044090</v>
      </c>
      <c r="J142" s="12"/>
      <c r="K142" s="13">
        <f>VLOOKUP(A142,[4]每栈板层数!$A:$C,3,0)</f>
        <v>30</v>
      </c>
      <c r="L142" s="13">
        <f>VLOOKUP(A142,[4]每栈板层数!$A:$B,2,0)</f>
        <v>8</v>
      </c>
      <c r="M142" s="13">
        <f>VLOOKUP(A142,[4]每栈板层数!$A:$F,6,0)</f>
        <v>15.673</v>
      </c>
      <c r="P142" s="50">
        <f t="shared" si="20"/>
        <v>240</v>
      </c>
      <c r="S142" s="13">
        <f>VLOOKUP(A142,[4]每栈板层数!$A:$D,4,0)</f>
        <v>5</v>
      </c>
      <c r="T142" s="13" t="str">
        <f>VLOOKUP(A142,[4]每栈板层数!$A:$G,7,0)</f>
        <v>543*365*167</v>
      </c>
      <c r="U142" s="13" t="str">
        <f>VLOOKUP(A142,[4]每栈板层数!$A:$H,8,0)</f>
        <v>1170*1140*119</v>
      </c>
      <c r="W142" s="31" t="s">
        <v>342</v>
      </c>
      <c r="X142" s="13" t="s">
        <v>442</v>
      </c>
      <c r="Y142" s="13" t="s">
        <v>442</v>
      </c>
    </row>
    <row r="143" spans="1:25" s="13" customFormat="1" ht="17.25">
      <c r="A143" s="44" t="s">
        <v>430</v>
      </c>
      <c r="B143" s="12" t="s">
        <v>440</v>
      </c>
      <c r="C143" s="27" t="str">
        <f>VLOOKUP(A143,[3]Sheet1!$A:$B,2,0)</f>
        <v>Power Shelf- Power Supply Unit;4200W</v>
      </c>
      <c r="D143" s="13">
        <v>85044090</v>
      </c>
      <c r="J143" s="12"/>
      <c r="K143" s="13">
        <f>VLOOKUP(A143,[4]每栈板层数!$A:$C,3,0)</f>
        <v>15</v>
      </c>
      <c r="L143" s="13">
        <f>VLOOKUP(A143,[4]每栈板层数!$A:$B,2,0)</f>
        <v>4</v>
      </c>
      <c r="M143" s="13">
        <f>VLOOKUP(A143,[4]每栈板层数!$A:$F,6,0)</f>
        <v>15.673</v>
      </c>
      <c r="P143" s="50">
        <f t="shared" si="20"/>
        <v>60</v>
      </c>
      <c r="S143" s="13">
        <f>VLOOKUP(A143,[4]每栈板层数!$A:$D,4,0)</f>
        <v>5</v>
      </c>
      <c r="T143" s="13" t="str">
        <f>VLOOKUP(A143,[4]每栈板层数!$A:$G,7,0)</f>
        <v>1027*364*167</v>
      </c>
      <c r="U143" s="13" t="str">
        <f>VLOOKUP(A143,[4]每栈板层数!$A:$H,8,0)</f>
        <v>1170*1140*119</v>
      </c>
      <c r="W143" s="31" t="s">
        <v>440</v>
      </c>
      <c r="X143" s="13" t="s">
        <v>445</v>
      </c>
      <c r="Y143" s="13" t="s">
        <v>446</v>
      </c>
    </row>
    <row r="144" spans="1:25" s="13" customFormat="1" ht="17.25">
      <c r="A144" s="44" t="s">
        <v>431</v>
      </c>
      <c r="B144" s="12" t="s">
        <v>388</v>
      </c>
      <c r="C144" s="27" t="str">
        <f>VLOOKUP(A144,[3]Sheet1!$A:$B,2,0)</f>
        <v>SWITCHING POWER SUPPLY;1200W/12V</v>
      </c>
      <c r="D144" s="13">
        <v>85044090</v>
      </c>
      <c r="J144" s="12"/>
      <c r="K144" s="13">
        <f>VLOOKUP(A144,[4]每栈板层数!$A:$C,3,0)</f>
        <v>42</v>
      </c>
      <c r="L144" s="13">
        <f>VLOOKUP(A144,[4]每栈板层数!$A:$B,2,0)</f>
        <v>9</v>
      </c>
      <c r="M144" s="13">
        <f>VLOOKUP(A144,[4]每栈板层数!$A:$F,6,0)</f>
        <v>15.673</v>
      </c>
      <c r="P144" s="50">
        <f t="shared" si="20"/>
        <v>378</v>
      </c>
      <c r="S144" s="13">
        <f>VLOOKUP(A144,[4]每栈板层数!$A:$D,4,0)</f>
        <v>7</v>
      </c>
      <c r="T144" s="13" t="str">
        <f>VLOOKUP(A144,[4]每栈板层数!$A:$G,7,0)</f>
        <v>543*365*115</v>
      </c>
      <c r="U144" s="13" t="str">
        <f>VLOOKUP(A144,[4]每栈板层数!$A:$H,8,0)</f>
        <v>1170*1140*119</v>
      </c>
      <c r="W144" s="31" t="s">
        <v>388</v>
      </c>
    </row>
    <row r="145" spans="1:25" s="13" customFormat="1" ht="17.25">
      <c r="A145" s="44" t="s">
        <v>410</v>
      </c>
      <c r="B145" s="12" t="s">
        <v>410</v>
      </c>
      <c r="C145" s="27" t="str">
        <f>VLOOKUP(A145,[3]Sheet1!$A:$B,2,0)</f>
        <v>SWITCHING POWER SUPPLY;2000W/48V</v>
      </c>
      <c r="D145" s="13">
        <v>85044090</v>
      </c>
      <c r="J145" s="12"/>
      <c r="K145" s="13">
        <f>VLOOKUP(A145,[4]每栈板层数!$A:$C,3,0)</f>
        <v>18</v>
      </c>
      <c r="L145" s="13">
        <f>VLOOKUP(A145,[4]每栈板层数!$A:$B,2,0)</f>
        <v>5</v>
      </c>
      <c r="M145" s="13">
        <f>VLOOKUP(A145,[4]每栈板层数!$A:$F,6,0)</f>
        <v>13.25</v>
      </c>
      <c r="P145" s="50">
        <f t="shared" si="20"/>
        <v>90</v>
      </c>
      <c r="S145" s="13">
        <f>VLOOKUP(A145,[4]每栈板层数!$A:$D,4,0)</f>
        <v>6</v>
      </c>
      <c r="T145" s="13" t="str">
        <f>VLOOKUP(A145,[4]每栈板层数!$A:$G,7,0)</f>
        <v>770*356*161</v>
      </c>
      <c r="U145" s="13" t="str">
        <f>VLOOKUP(A145,[4]每栈板层数!$A:$H,8,0)</f>
        <v>1140*830*119</v>
      </c>
      <c r="W145" s="31" t="s">
        <v>410</v>
      </c>
      <c r="X145" s="13" t="s">
        <v>447</v>
      </c>
      <c r="Y145" s="13" t="s">
        <v>448</v>
      </c>
    </row>
    <row r="146" spans="1:25" s="13" customFormat="1" ht="17.25">
      <c r="A146" s="44" t="s">
        <v>411</v>
      </c>
      <c r="B146" s="12" t="s">
        <v>411</v>
      </c>
      <c r="C146" s="27" t="str">
        <f>VLOOKUP(A146,[3]Sheet1!$A:$B,2,0)</f>
        <v>POWER SHELF 22000W/51V</v>
      </c>
      <c r="J146" s="12"/>
      <c r="K146" s="13">
        <f>VLOOKUP(A146,[4]每栈板层数!$A:$C,3,0)</f>
        <v>8</v>
      </c>
      <c r="L146" s="13">
        <f>VLOOKUP(A146,[4]每栈板层数!$A:$B,2,0)</f>
        <v>1</v>
      </c>
      <c r="M146" s="13">
        <f>VLOOKUP(A146,[4]每栈板层数!$A:$F,6,0)</f>
        <v>20.7</v>
      </c>
      <c r="P146" s="50">
        <f t="shared" si="20"/>
        <v>8</v>
      </c>
      <c r="S146" s="13">
        <f>VLOOKUP(A146,[4]每栈板层数!$A:$D,4,0)</f>
        <v>4</v>
      </c>
      <c r="T146" s="13" t="str">
        <f>VLOOKUP(A146,[4]每栈板层数!$A:$G,7,0)</f>
        <v>1018*618*169</v>
      </c>
      <c r="U146" s="13" t="str">
        <f>VLOOKUP(A146,[4]每栈板层数!$A:$H,8,0)</f>
        <v>1300*1140*130</v>
      </c>
      <c r="W146" s="31" t="s">
        <v>411</v>
      </c>
      <c r="X146" s="13" t="s">
        <v>443</v>
      </c>
      <c r="Y146" s="13" t="s">
        <v>443</v>
      </c>
    </row>
    <row r="147" spans="1:25" s="13" customFormat="1" ht="17.25">
      <c r="A147" s="44" t="s">
        <v>432</v>
      </c>
      <c r="B147" s="12" t="s">
        <v>432</v>
      </c>
      <c r="C147" s="27" t="str">
        <f>VLOOKUP(A147,[3]Sheet1!$A:$B,2,0)</f>
        <v>SWITCHING POWER SUPPLY;125W/12V</v>
      </c>
      <c r="D147" s="13">
        <v>85044090</v>
      </c>
      <c r="J147" s="12"/>
      <c r="K147" s="13">
        <f>VLOOKUP(A147,[4]每栈板层数!$A:$C,3,0)</f>
        <v>18</v>
      </c>
      <c r="L147" s="13">
        <f>VLOOKUP(A147,[4]每栈板层数!$A:$B,2,0)</f>
        <v>10</v>
      </c>
      <c r="M147" s="13">
        <f>VLOOKUP(A147,[4]每栈板层数!$A:$F,6,0)</f>
        <v>21.5</v>
      </c>
      <c r="P147" s="50">
        <f t="shared" si="20"/>
        <v>180</v>
      </c>
      <c r="S147" s="13">
        <f>VLOOKUP(A147,[4]每栈板层数!$A:$D,4,0)</f>
        <v>3</v>
      </c>
      <c r="T147" s="13" t="str">
        <f>VLOOKUP(A147,[4]每栈板层数!$A:$G,7,0)</f>
        <v>475*309*277</v>
      </c>
      <c r="U147" s="13" t="str">
        <f>VLOOKUP(A147,[4]每栈板层数!$A:$H,8,0)</f>
        <v>1200*1000*132.7</v>
      </c>
      <c r="W147" s="31" t="s">
        <v>432</v>
      </c>
    </row>
    <row r="148" spans="1:25" s="13" customFormat="1" ht="17.25">
      <c r="A148" s="44" t="s">
        <v>433</v>
      </c>
      <c r="B148" s="12" t="s">
        <v>433</v>
      </c>
      <c r="C148" s="27" t="str">
        <f>VLOOKUP(A148,[3]Sheet1!$A:$B,2,0)</f>
        <v>SWITCHING POWER SUPPLY;1000W/54V</v>
      </c>
      <c r="D148" s="13">
        <v>85044090</v>
      </c>
      <c r="J148" s="12"/>
      <c r="K148" s="13">
        <f>VLOOKUP(A148,[4]每栈板层数!$A:$C,3,0)</f>
        <v>18</v>
      </c>
      <c r="L148" s="13">
        <f>VLOOKUP(A148,[4]每栈板层数!$A:$B,2,0)</f>
        <v>10</v>
      </c>
      <c r="M148" s="13">
        <f>VLOOKUP(A148,[4]每栈板层数!$A:$F,6,0)</f>
        <v>21.5</v>
      </c>
      <c r="P148" s="50">
        <f t="shared" si="20"/>
        <v>180</v>
      </c>
      <c r="S148" s="13">
        <f>VLOOKUP(A148,[4]每栈板层数!$A:$D,4,0)</f>
        <v>3</v>
      </c>
      <c r="T148" s="13" t="str">
        <f>VLOOKUP(A148,[4]每栈板层数!$A:$G,7,0)</f>
        <v>475*309*277</v>
      </c>
      <c r="U148" s="13" t="str">
        <f>VLOOKUP(A148,[4]每栈板层数!$A:$H,8,0)</f>
        <v>1200*1000*132.7</v>
      </c>
      <c r="W148" s="31" t="s">
        <v>433</v>
      </c>
      <c r="X148" s="13" t="s">
        <v>449</v>
      </c>
      <c r="Y148" s="13" t="s">
        <v>446</v>
      </c>
    </row>
    <row r="149" spans="1:25" s="13" customFormat="1" ht="17.25">
      <c r="A149" s="44" t="s">
        <v>434</v>
      </c>
      <c r="B149" s="12" t="s">
        <v>434</v>
      </c>
      <c r="C149" s="27" t="str">
        <f>VLOOKUP(A149,[3]Sheet1!$A:$B,2,0)</f>
        <v>SWITCHING POWER SUPPLY;600W/54V</v>
      </c>
      <c r="D149" s="13">
        <v>85044090</v>
      </c>
      <c r="J149" s="12"/>
      <c r="K149" s="13">
        <f>VLOOKUP(A149,[4]每栈板层数!$A:$C,3,0)</f>
        <v>18</v>
      </c>
      <c r="L149" s="13">
        <f>VLOOKUP(A149,[4]每栈板层数!$A:$B,2,0)</f>
        <v>10</v>
      </c>
      <c r="M149" s="13">
        <f>VLOOKUP(A149,[4]每栈板层数!$A:$F,6,0)</f>
        <v>21.5</v>
      </c>
      <c r="P149" s="50">
        <f t="shared" si="20"/>
        <v>180</v>
      </c>
      <c r="S149" s="13">
        <f>VLOOKUP(A149,[4]每栈板层数!$A:$D,4,0)</f>
        <v>3</v>
      </c>
      <c r="T149" s="13" t="str">
        <f>VLOOKUP(A149,[4]每栈板层数!$A:$G,7,0)</f>
        <v>475*309*277</v>
      </c>
      <c r="U149" s="13" t="str">
        <f>VLOOKUP(A149,[4]每栈板层数!$A:$H,8,0)</f>
        <v>1200*1000*132.7</v>
      </c>
      <c r="W149" s="31" t="s">
        <v>434</v>
      </c>
      <c r="X149" s="13" t="s">
        <v>450</v>
      </c>
      <c r="Y149" s="13" t="s">
        <v>451</v>
      </c>
    </row>
    <row r="150" spans="1:25" s="25" customFormat="1">
      <c r="A150" s="26"/>
      <c r="B150" s="26"/>
      <c r="C150" s="24"/>
      <c r="J150" s="26"/>
    </row>
  </sheetData>
  <autoFilter ref="A1:Y149" xr:uid="{D856DB0D-5218-4CFB-8D93-7F46A541A165}"/>
  <conditionalFormatting sqref="A1:A108 A110:A124 A150:A1048576">
    <cfRule type="duplicateValues" dxfId="23" priority="16"/>
  </conditionalFormatting>
  <conditionalFormatting sqref="A3:A5">
    <cfRule type="duplicateValues" dxfId="22" priority="20"/>
  </conditionalFormatting>
  <conditionalFormatting sqref="A31">
    <cfRule type="duplicateValues" dxfId="21" priority="17"/>
  </conditionalFormatting>
  <conditionalFormatting sqref="A66:A67">
    <cfRule type="duplicateValues" dxfId="20" priority="19"/>
  </conditionalFormatting>
  <conditionalFormatting sqref="A109">
    <cfRule type="duplicateValues" dxfId="19" priority="12"/>
  </conditionalFormatting>
  <conditionalFormatting sqref="A2:B2">
    <cfRule type="duplicateValues" dxfId="18" priority="22"/>
  </conditionalFormatting>
  <conditionalFormatting sqref="B67">
    <cfRule type="duplicateValues" dxfId="17" priority="18"/>
  </conditionalFormatting>
  <conditionalFormatting sqref="B74:B95 B1:B59 B62:B67 B105:B1048576">
    <cfRule type="duplicateValues" dxfId="16" priority="21"/>
  </conditionalFormatting>
  <conditionalFormatting sqref="B96:B104">
    <cfRule type="duplicateValues" dxfId="15" priority="23"/>
  </conditionalFormatting>
  <conditionalFormatting sqref="W88:W95">
    <cfRule type="duplicateValues" dxfId="14" priority="14"/>
  </conditionalFormatting>
  <conditionalFormatting sqref="W100">
    <cfRule type="duplicateValues" dxfId="13" priority="13"/>
  </conditionalFormatting>
  <conditionalFormatting sqref="W106">
    <cfRule type="duplicateValues" dxfId="12" priority="15"/>
  </conditionalFormatting>
  <conditionalFormatting sqref="A125:A140">
    <cfRule type="duplicateValues" dxfId="11" priority="11"/>
  </conditionalFormatting>
  <conditionalFormatting sqref="A135">
    <cfRule type="duplicateValues" dxfId="10" priority="10"/>
  </conditionalFormatting>
  <conditionalFormatting sqref="A136:A138">
    <cfRule type="duplicateValues" dxfId="9" priority="9"/>
  </conditionalFormatting>
  <conditionalFormatting sqref="A139">
    <cfRule type="duplicateValues" dxfId="8" priority="1"/>
  </conditionalFormatting>
  <conditionalFormatting sqref="A139:A140 A125:A134">
    <cfRule type="duplicateValues" dxfId="7" priority="8"/>
  </conditionalFormatting>
  <conditionalFormatting sqref="A141">
    <cfRule type="duplicateValues" dxfId="6" priority="4"/>
    <cfRule type="duplicateValues" dxfId="5" priority="5"/>
  </conditionalFormatting>
  <conditionalFormatting sqref="A142">
    <cfRule type="duplicateValues" dxfId="4" priority="6"/>
    <cfRule type="duplicateValues" dxfId="3" priority="7"/>
  </conditionalFormatting>
  <conditionalFormatting sqref="A143:A149">
    <cfRule type="duplicateValues" dxfId="2" priority="2"/>
    <cfRule type="duplicateValues" dxfId="1" priority="3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CIPS </vt:lpstr>
      <vt:lpstr>PMS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Tran</dc:creator>
  <cp:lastModifiedBy>Cody Tran</cp:lastModifiedBy>
  <cp:lastPrinted>2021-12-03T04:47:10Z</cp:lastPrinted>
  <dcterms:created xsi:type="dcterms:W3CDTF">2020-02-28T02:01:01Z</dcterms:created>
  <dcterms:modified xsi:type="dcterms:W3CDTF">2025-04-16T11:10:58Z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0e0e53c-4d26-49e4-ad77-afdf409a8d28_Enabled">
    <vt:lpwstr>true</vt:lpwstr>
  </property>
  <property fmtid="{D5CDD505-2E9C-101B-9397-08002B2CF9AE}" pid="3" name="MSIP_Label_50e0e53c-4d26-49e4-ad77-afdf409a8d28_SetDate">
    <vt:lpwstr>2021-10-25T09:41:48Z</vt:lpwstr>
  </property>
  <property fmtid="{D5CDD505-2E9C-101B-9397-08002B2CF9AE}" pid="4" name="MSIP_Label_50e0e53c-4d26-49e4-ad77-afdf409a8d28_Method">
    <vt:lpwstr>Privileged</vt:lpwstr>
  </property>
  <property fmtid="{D5CDD505-2E9C-101B-9397-08002B2CF9AE}" pid="5" name="MSIP_Label_50e0e53c-4d26-49e4-ad77-afdf409a8d28_Name">
    <vt:lpwstr>50e0e53c-4d26-49e4-ad77-afdf409a8d28</vt:lpwstr>
  </property>
  <property fmtid="{D5CDD505-2E9C-101B-9397-08002B2CF9AE}" pid="6" name="MSIP_Label_50e0e53c-4d26-49e4-ad77-afdf409a8d28_SiteId">
    <vt:lpwstr>5a7a259b-6730-404b-bc25-5c6c773229ca</vt:lpwstr>
  </property>
  <property fmtid="{D5CDD505-2E9C-101B-9397-08002B2CF9AE}" pid="7" name="MSIP_Label_50e0e53c-4d26-49e4-ad77-afdf409a8d28_ActionId">
    <vt:lpwstr>1c9bba6c-13c2-4074-9887-ebd9d10ea60d</vt:lpwstr>
  </property>
  <property fmtid="{D5CDD505-2E9C-101B-9397-08002B2CF9AE}" pid="8" name="MSIP_Label_50e0e53c-4d26-49e4-ad77-afdf409a8d28_ContentBits">
    <vt:lpwstr>0</vt:lpwstr>
  </property>
</Properties>
</file>